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6.08.15" sheetId="1" r:id="rId1"/>
    <sheet name="01.10.15" sheetId="2" r:id="rId2"/>
    <sheet name="02.10.15 " sheetId="3" r:id="rId3"/>
    <sheet name="12.10.15" sheetId="4" r:id="rId4"/>
    <sheet name="27.11.15 " sheetId="5" r:id="rId5"/>
    <sheet name="грудень 2015" sheetId="6" r:id="rId6"/>
  </sheets>
  <definedNames>
    <definedName name="_xlnm.Print_Titles" localSheetId="1">'01.10.15'!$9:$10</definedName>
    <definedName name="_xlnm.Print_Titles" localSheetId="2">'02.10.15 '!$9:$10</definedName>
    <definedName name="_xlnm.Print_Titles" localSheetId="3">'12.10.15'!$9:$10</definedName>
    <definedName name="_xlnm.Print_Titles" localSheetId="0">'26.08.15'!$9:$10</definedName>
    <definedName name="_xlnm.Print_Titles" localSheetId="4">'27.11.15 '!$9:$10</definedName>
    <definedName name="_xlnm.Print_Titles" localSheetId="5">'грудень 2015'!$9:$10</definedName>
    <definedName name="_xlnm.Print_Area" localSheetId="1">'01.10.15'!$A$1:$G$136</definedName>
    <definedName name="_xlnm.Print_Area" localSheetId="2">'02.10.15 '!$A$1:$G$136</definedName>
    <definedName name="_xlnm.Print_Area" localSheetId="3">'12.10.15'!$A$1:$G$139</definedName>
    <definedName name="_xlnm.Print_Area" localSheetId="0">'26.08.15'!$A$1:$G$136</definedName>
    <definedName name="_xlnm.Print_Area" localSheetId="4">'27.11.15 '!$A$1:$G$156</definedName>
    <definedName name="_xlnm.Print_Area" localSheetId="5">'грудень 2015'!$A$1:$G$159</definedName>
  </definedNames>
  <calcPr fullCalcOnLoad="1"/>
</workbook>
</file>

<file path=xl/sharedStrings.xml><?xml version="1.0" encoding="utf-8"?>
<sst xmlns="http://schemas.openxmlformats.org/spreadsheetml/2006/main" count="2988" uniqueCount="357">
  <si>
    <t>Управління освіти  і науки виконкому Криворізької міської ради</t>
  </si>
  <si>
    <t>(найменування замовника - розпорядника державних коштів)</t>
  </si>
  <si>
    <t>№ п/п</t>
  </si>
  <si>
    <t>Найменування визначеного предмета закупівлі </t>
  </si>
  <si>
    <t>КЕКВ</t>
  </si>
  <si>
    <t>Джерело фінансування</t>
  </si>
  <si>
    <t>Міський бюджет</t>
  </si>
  <si>
    <t>Разом</t>
  </si>
  <si>
    <t xml:space="preserve">Разом  </t>
  </si>
  <si>
    <t>січень - грудень</t>
  </si>
  <si>
    <t xml:space="preserve"> Очікуваний строк здійснення закупівлі</t>
  </si>
  <si>
    <t>Всього</t>
  </si>
  <si>
    <t>25.24.2</t>
  </si>
  <si>
    <t xml:space="preserve">Примітка                                   </t>
  </si>
  <si>
    <t>23.41.1</t>
  </si>
  <si>
    <t>17.21.1</t>
  </si>
  <si>
    <t>22.29.2</t>
  </si>
  <si>
    <t>25.99.2</t>
  </si>
  <si>
    <t>26.30.2</t>
  </si>
  <si>
    <t>32.99.1</t>
  </si>
  <si>
    <t>32.99.5</t>
  </si>
  <si>
    <t>26.20.1</t>
  </si>
  <si>
    <t>10.82.2</t>
  </si>
  <si>
    <t>26.40.3</t>
  </si>
  <si>
    <t>Меблі медичні,хірургічнчі стомотологичні та ветеренарні,крисла перукарські та подібні крісла,їх частини( ширма, столік .ноши)</t>
  </si>
  <si>
    <t>Препарати фармацевтичні,інші (бинт)</t>
  </si>
  <si>
    <t>Інструменти і прилади медичні,хірургічні та стомалогічні</t>
  </si>
  <si>
    <t>Начальник  управління</t>
  </si>
  <si>
    <t>Н.Касимова</t>
  </si>
  <si>
    <t xml:space="preserve">28.29.2                                                  </t>
  </si>
  <si>
    <t xml:space="preserve">27.40.1                                              </t>
  </si>
  <si>
    <t>16.21.1</t>
  </si>
  <si>
    <t xml:space="preserve">17.23.1                           </t>
  </si>
  <si>
    <t xml:space="preserve">27.51.2                                               </t>
  </si>
  <si>
    <t>Мило, засоби миййні та засоби для чищення</t>
  </si>
  <si>
    <t>20.41.3</t>
  </si>
  <si>
    <t xml:space="preserve">21.20.2  </t>
  </si>
  <si>
    <t xml:space="preserve">32.50.1 </t>
  </si>
  <si>
    <t xml:space="preserve">32.50.3 </t>
  </si>
  <si>
    <t>25.71.1</t>
  </si>
  <si>
    <t>Вироби ножеві та столові прибори</t>
  </si>
  <si>
    <t>25.99.1</t>
  </si>
  <si>
    <t>16.29.1</t>
  </si>
  <si>
    <t>58.29.1</t>
  </si>
  <si>
    <r>
      <t>Програмне забезпечення системне на физичних носіях (</t>
    </r>
    <r>
      <rPr>
        <b/>
        <sz val="10"/>
        <rFont val="Times New Roman"/>
        <family val="1"/>
      </rPr>
      <t>програмне забезпечення</t>
    </r>
    <r>
      <rPr>
        <sz val="10"/>
        <rFont val="Times New Roman"/>
        <family val="1"/>
      </rPr>
      <t>)</t>
    </r>
  </si>
  <si>
    <t>93.29.2</t>
  </si>
  <si>
    <t xml:space="preserve">22.23.1                          </t>
  </si>
  <si>
    <r>
      <t>Шоколад і цукрові  кондитерські  виробиі (</t>
    </r>
    <r>
      <rPr>
        <b/>
        <sz val="10"/>
        <rFont val="Times New Roman"/>
        <family val="1"/>
      </rPr>
      <t>новорічні подарунки</t>
    </r>
    <r>
      <rPr>
        <sz val="10"/>
        <rFont val="Times New Roman"/>
        <family val="1"/>
      </rPr>
      <t>)</t>
    </r>
  </si>
  <si>
    <r>
      <t>Фанера клєена,фанерові панелі й подібні вироби з шаруватної древисини; плити  деревностружкові й подібні плити з деревини чи з інших здеревенилих матеріалів  (</t>
    </r>
    <r>
      <rPr>
        <b/>
        <sz val="10"/>
        <rFont val="Times New Roman"/>
        <family val="1"/>
      </rPr>
      <t>плити ОSБ</t>
    </r>
    <r>
      <rPr>
        <sz val="10"/>
        <rFont val="Times New Roman"/>
        <family val="1"/>
      </rPr>
      <t>)</t>
    </r>
  </si>
  <si>
    <r>
      <t>Вироби з деревини, інші (</t>
    </r>
    <r>
      <rPr>
        <b/>
        <sz val="10"/>
        <rFont val="Times New Roman"/>
        <family val="1"/>
      </rPr>
      <t>дошки кухонні</t>
    </r>
    <r>
      <rPr>
        <sz val="10"/>
        <rFont val="Times New Roman"/>
        <family val="1"/>
      </rPr>
      <t>)</t>
    </r>
  </si>
  <si>
    <r>
      <t>Інші вироби з пластмас н.в.і.у  (</t>
    </r>
    <r>
      <rPr>
        <b/>
        <sz val="10"/>
        <rFont val="Times New Roman"/>
        <family val="1"/>
      </rPr>
      <t>файли</t>
    </r>
    <r>
      <rPr>
        <sz val="10"/>
        <rFont val="Times New Roman"/>
        <family val="1"/>
      </rPr>
      <t>)</t>
    </r>
  </si>
  <si>
    <r>
      <t>Апаратура  записувальна та відновлювальна  звуку та зображення   (</t>
    </r>
    <r>
      <rPr>
        <b/>
        <sz val="10"/>
        <rFont val="Times New Roman"/>
        <family val="1"/>
      </rPr>
      <t>музичний центр</t>
    </r>
    <r>
      <rPr>
        <sz val="10"/>
        <rFont val="Times New Roman"/>
        <family val="1"/>
      </rPr>
      <t>)</t>
    </r>
  </si>
  <si>
    <r>
      <t>Лампи розжарювання та газорозріднні електричні, лампи дугові (</t>
    </r>
    <r>
      <rPr>
        <b/>
        <sz val="10"/>
        <rFont val="Times New Roman"/>
        <family val="1"/>
      </rPr>
      <t>лампи</t>
    </r>
    <r>
      <rPr>
        <sz val="10"/>
        <rFont val="Times New Roman"/>
        <family val="1"/>
      </rPr>
      <t xml:space="preserve"> )</t>
    </r>
  </si>
  <si>
    <r>
      <t xml:space="preserve"> Вироби інші н.в.і.у  ( </t>
    </r>
    <r>
      <rPr>
        <b/>
        <sz val="10"/>
        <rFont val="Times New Roman"/>
        <family val="1"/>
      </rPr>
      <t>ялинкові прикраси ,термоси</t>
    </r>
    <r>
      <rPr>
        <sz val="10"/>
        <rFont val="Times New Roman"/>
        <family val="1"/>
      </rPr>
      <t xml:space="preserve">  )</t>
    </r>
  </si>
  <si>
    <r>
      <t>Папір і картон гофровані,паперова та корнона тара  (</t>
    </r>
    <r>
      <rPr>
        <b/>
        <sz val="10"/>
        <rFont val="Times New Roman"/>
        <family val="1"/>
      </rPr>
      <t>сегрегатори</t>
    </r>
    <r>
      <rPr>
        <sz val="10"/>
        <rFont val="Times New Roman"/>
        <family val="1"/>
      </rPr>
      <t>)</t>
    </r>
  </si>
  <si>
    <t>Курси підвищення кваліфікації бухгалтерів</t>
  </si>
  <si>
    <t xml:space="preserve">РЕЄСТР </t>
  </si>
  <si>
    <t>ЗАТВЕРДЖЕНО                                                                             Наказ Міністерства економічного розвитку і торгівлі України  15.09.2014 № 1106</t>
  </si>
  <si>
    <r>
      <t>Радіатори та  котли центрального опалення  (</t>
    </r>
    <r>
      <rPr>
        <b/>
        <sz val="10"/>
        <rFont val="Times New Roman"/>
        <family val="1"/>
      </rPr>
      <t xml:space="preserve"> секції біметалеві </t>
    </r>
    <r>
      <rPr>
        <sz val="10"/>
        <rFont val="Times New Roman"/>
        <family val="1"/>
      </rPr>
      <t>)</t>
    </r>
  </si>
  <si>
    <t xml:space="preserve">січень </t>
  </si>
  <si>
    <t>25.21.1</t>
  </si>
  <si>
    <t>23.99.1</t>
  </si>
  <si>
    <r>
      <t>Вироби мінеральні неметалеві,інші н.в.і.у.(</t>
    </r>
    <r>
      <rPr>
        <b/>
        <sz val="10"/>
        <rFont val="Times New Roman"/>
        <family val="1"/>
      </rPr>
      <t>еврорубероід</t>
    </r>
    <r>
      <rPr>
        <sz val="10"/>
        <rFont val="Times New Roman"/>
        <family val="1"/>
      </rPr>
      <t>)</t>
    </r>
  </si>
  <si>
    <r>
      <t>Вироби з недорогих металів інші, (</t>
    </r>
    <r>
      <rPr>
        <b/>
        <sz val="10"/>
        <rFont val="Times New Roman"/>
        <family val="1"/>
      </rPr>
      <t>скрепки,скоби, біндери, рамки</t>
    </r>
    <r>
      <rPr>
        <sz val="10"/>
        <rFont val="Times New Roman"/>
        <family val="1"/>
      </rPr>
      <t xml:space="preserve"> )</t>
    </r>
  </si>
  <si>
    <r>
      <t xml:space="preserve">Вироби канцелярські, паперові    ( </t>
    </r>
    <r>
      <rPr>
        <b/>
        <sz val="10"/>
        <rFont val="Times New Roman"/>
        <family val="1"/>
      </rPr>
      <t xml:space="preserve">папір в пачках,папки швідкозшивачи, едині квітки, грамоти, подяки, плани,листівки </t>
    </r>
    <r>
      <rPr>
        <sz val="10"/>
        <rFont val="Times New Roman"/>
        <family val="1"/>
      </rPr>
      <t>)</t>
    </r>
  </si>
  <si>
    <r>
      <t>Вироби господарськи декаративні з керамики (п</t>
    </r>
    <r>
      <rPr>
        <b/>
        <sz val="10"/>
        <rFont val="Times New Roman"/>
        <family val="1"/>
      </rPr>
      <t>осуд з фарфору/порцеляни, сервіз</t>
    </r>
    <r>
      <rPr>
        <sz val="10"/>
        <rFont val="Times New Roman"/>
        <family val="1"/>
      </rPr>
      <t>)</t>
    </r>
  </si>
  <si>
    <r>
      <t>Машини обчислюванні, частини та приладдя до них (</t>
    </r>
    <r>
      <rPr>
        <b/>
        <sz val="10"/>
        <rFont val="Times New Roman"/>
        <family val="1"/>
      </rPr>
      <t xml:space="preserve"> принтер ,роутер</t>
    </r>
    <r>
      <rPr>
        <sz val="10"/>
        <rFont val="Times New Roman"/>
        <family val="1"/>
      </rPr>
      <t xml:space="preserve">  )</t>
    </r>
  </si>
  <si>
    <r>
      <t xml:space="preserve">Убори наголовні захістні;ручки для писання та олівці, дошки,штемпелі для датування,опечатування та нумеровання, стрічки для друкарських машинок, штемпельні  подушечки ( </t>
    </r>
    <r>
      <rPr>
        <b/>
        <sz val="10"/>
        <rFont val="Times New Roman"/>
        <family val="1"/>
      </rPr>
      <t>ручки, олівці, )</t>
    </r>
  </si>
  <si>
    <t>23.13.1</t>
  </si>
  <si>
    <r>
      <t>Скло порожнисте(</t>
    </r>
    <r>
      <rPr>
        <b/>
        <sz val="10"/>
        <rFont val="Times New Roman"/>
        <family val="1"/>
      </rPr>
      <t>скляні вмістини</t>
    </r>
    <r>
      <rPr>
        <sz val="10"/>
        <rFont val="Times New Roman"/>
        <family val="1"/>
      </rPr>
      <t>)</t>
    </r>
  </si>
  <si>
    <r>
      <t xml:space="preserve">Поточний ремонт  по заміне вікон та дверей  </t>
    </r>
    <r>
      <rPr>
        <b/>
        <sz val="10"/>
        <rFont val="Times New Roman"/>
        <family val="1"/>
      </rPr>
      <t>ДНЗ № 304</t>
    </r>
  </si>
  <si>
    <r>
      <t xml:space="preserve">Поточний ремонт  по заміне вікон та дверей  </t>
    </r>
    <r>
      <rPr>
        <b/>
        <sz val="10"/>
        <rFont val="Times New Roman"/>
        <family val="1"/>
      </rPr>
      <t>ДНЗ №246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</si>
  <si>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№176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</si>
  <si>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№25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</si>
  <si>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№306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</si>
  <si>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№38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</si>
  <si>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№70</t>
    </r>
  </si>
  <si>
    <r>
      <t xml:space="preserve">Поточний ремонт  покрівли      </t>
    </r>
    <r>
      <rPr>
        <b/>
        <sz val="10"/>
        <rFont val="Times New Roman"/>
        <family val="1"/>
      </rPr>
      <t>ДНЗ №33</t>
    </r>
  </si>
  <si>
    <r>
      <t xml:space="preserve">Поточний ремонт  покрівли      </t>
    </r>
    <r>
      <rPr>
        <b/>
        <sz val="10"/>
        <rFont val="Times New Roman"/>
        <family val="1"/>
      </rPr>
      <t>КЮМ</t>
    </r>
  </si>
  <si>
    <r>
      <t xml:space="preserve">Капремонт  по заміне вікон  </t>
    </r>
    <r>
      <rPr>
        <b/>
        <sz val="10"/>
        <rFont val="Times New Roman"/>
        <family val="1"/>
      </rPr>
      <t>ДНЗ №199</t>
    </r>
  </si>
  <si>
    <r>
      <t xml:space="preserve">Капремонт  по заміне вікон  </t>
    </r>
    <r>
      <rPr>
        <b/>
        <sz val="10"/>
        <rFont val="Times New Roman"/>
        <family val="1"/>
      </rPr>
      <t>КЗШ №29</t>
    </r>
  </si>
  <si>
    <r>
      <t xml:space="preserve">Капремонт шиферної покрівлі </t>
    </r>
    <r>
      <rPr>
        <b/>
        <sz val="10"/>
        <rFont val="Times New Roman"/>
        <family val="1"/>
      </rPr>
      <t>КЗШ№10</t>
    </r>
  </si>
  <si>
    <r>
      <t xml:space="preserve">Капремонт  по заміне вікон  </t>
    </r>
    <r>
      <rPr>
        <b/>
        <sz val="10"/>
        <rFont val="Times New Roman"/>
        <family val="1"/>
      </rPr>
      <t>КЗШ №52</t>
    </r>
  </si>
  <si>
    <r>
      <t xml:space="preserve">Капремонт шиферної покрівлі </t>
    </r>
    <r>
      <rPr>
        <b/>
        <sz val="10"/>
        <rFont val="Times New Roman"/>
        <family val="1"/>
      </rPr>
      <t>КЗШ№71</t>
    </r>
  </si>
  <si>
    <r>
      <t xml:space="preserve">Капремонт  системи опалення </t>
    </r>
    <r>
      <rPr>
        <b/>
        <sz val="10"/>
        <rFont val="Times New Roman"/>
        <family val="1"/>
      </rPr>
      <t>ДНЗ №239</t>
    </r>
  </si>
  <si>
    <r>
      <t xml:space="preserve">Капремонт  по заміне вікон  </t>
    </r>
    <r>
      <rPr>
        <b/>
        <sz val="10"/>
        <rFont val="Times New Roman"/>
        <family val="1"/>
      </rPr>
      <t>КЗШ №48</t>
    </r>
  </si>
  <si>
    <r>
      <t xml:space="preserve">Капремонт м"якої покрівлі </t>
    </r>
    <r>
      <rPr>
        <b/>
        <sz val="10"/>
        <rFont val="Times New Roman"/>
        <family val="1"/>
      </rPr>
      <t>КГ№ 91</t>
    </r>
  </si>
  <si>
    <r>
      <t xml:space="preserve">Капремонт  по заміне вікон  </t>
    </r>
    <r>
      <rPr>
        <b/>
        <sz val="10"/>
        <rFont val="Times New Roman"/>
        <family val="1"/>
      </rPr>
      <t>КЗШ №72</t>
    </r>
  </si>
  <si>
    <t>Авторський та техничний нагляд</t>
  </si>
  <si>
    <t>Виготовлення  ПКД,коригування ПКД, еспертиза ПКД</t>
  </si>
  <si>
    <t>28.25.14.10 00</t>
  </si>
  <si>
    <r>
      <t>Вироби пластмасові для будивництва; лінолеум і покриви на підлогу,тверди ,непластікові (</t>
    </r>
    <r>
      <rPr>
        <b/>
        <sz val="10"/>
        <rFont val="Times New Roman"/>
        <family val="1"/>
      </rPr>
      <t xml:space="preserve">лінолеум, </t>
    </r>
    <r>
      <rPr>
        <sz val="10"/>
        <rFont val="Times New Roman"/>
        <family val="1"/>
      </rPr>
      <t xml:space="preserve"> )</t>
    </r>
  </si>
  <si>
    <r>
      <t>Устаткування та прилади для фільтування та очищення повітря (</t>
    </r>
    <r>
      <rPr>
        <b/>
        <sz val="10"/>
        <rFont val="Times New Roman"/>
        <family val="1"/>
      </rPr>
      <t>протигази</t>
    </r>
    <r>
      <rPr>
        <sz val="10"/>
        <rFont val="Times New Roman"/>
        <family val="1"/>
      </rPr>
      <t>)</t>
    </r>
  </si>
  <si>
    <t>14.14.3</t>
  </si>
  <si>
    <t>14.19.4</t>
  </si>
  <si>
    <r>
      <t>Капелюхи та наголовні убори (</t>
    </r>
    <r>
      <rPr>
        <b/>
        <sz val="10"/>
        <rFont val="Times New Roman"/>
        <family val="1"/>
      </rPr>
      <t>кепки з символікою ДОТ</t>
    </r>
    <r>
      <rPr>
        <sz val="10"/>
        <rFont val="Times New Roman"/>
        <family val="1"/>
      </rPr>
      <t>)</t>
    </r>
  </si>
  <si>
    <r>
      <t>Теніски,майки та інші натільні фуфайки, трикотажні (</t>
    </r>
    <r>
      <rPr>
        <b/>
        <sz val="10"/>
        <rFont val="Times New Roman"/>
        <family val="1"/>
      </rPr>
      <t>футболки с символікою ДОТ</t>
    </r>
    <r>
      <rPr>
        <sz val="10"/>
        <rFont val="Times New Roman"/>
        <family val="1"/>
      </rPr>
      <t>)</t>
    </r>
  </si>
  <si>
    <r>
      <t>Апаратура  електрична для провідного телефонного чи телеграфного зв'язку (т</t>
    </r>
    <r>
      <rPr>
        <b/>
        <sz val="10"/>
        <rFont val="Times New Roman"/>
        <family val="1"/>
      </rPr>
      <t>елефони</t>
    </r>
    <r>
      <rPr>
        <sz val="10"/>
        <rFont val="Times New Roman"/>
        <family val="1"/>
      </rPr>
      <t>)</t>
    </r>
  </si>
  <si>
    <r>
      <t>І! Вироби пластмасові інші,н.в.і.у.(</t>
    </r>
    <r>
      <rPr>
        <b/>
        <sz val="10"/>
        <rFont val="Times New Roman"/>
        <family val="1"/>
      </rPr>
      <t>посуд столовий і кухоний,</t>
    </r>
    <r>
      <rPr>
        <sz val="10"/>
        <rFont val="Times New Roman"/>
        <family val="1"/>
      </rPr>
      <t>)</t>
    </r>
  </si>
  <si>
    <r>
      <t xml:space="preserve">Поточний ремонт  по заміне вікон та дверей  </t>
    </r>
    <r>
      <rPr>
        <b/>
        <sz val="10"/>
        <rFont val="Times New Roman"/>
        <family val="1"/>
      </rPr>
      <t>ПНЗ "Сонях"</t>
    </r>
  </si>
  <si>
    <t>Кредиторська заборгованість</t>
  </si>
  <si>
    <t>лютий</t>
  </si>
  <si>
    <t>ДСТУ Б.Д.1.1-1:2013</t>
  </si>
  <si>
    <r>
      <t xml:space="preserve">Капремонт ремонт покрівлі </t>
    </r>
    <r>
      <rPr>
        <b/>
        <sz val="10"/>
        <rFont val="Times New Roman"/>
        <family val="1"/>
      </rPr>
      <t>КЗШ №8</t>
    </r>
  </si>
  <si>
    <r>
      <t xml:space="preserve">Капремонт  по заміне вікон  </t>
    </r>
    <r>
      <rPr>
        <b/>
        <sz val="10"/>
        <rFont val="Times New Roman"/>
        <family val="1"/>
      </rPr>
      <t>КЗШ №102</t>
    </r>
  </si>
  <si>
    <r>
      <t>Аксесуари та деталі одягу, трикотажні (крім рукавичок, рукавиць, мітенок, шалей, шарфів, хусток, кашне, мантилій і вуалей) (</t>
    </r>
    <r>
      <rPr>
        <b/>
        <sz val="10"/>
        <rFont val="Times New Roman"/>
        <family val="1"/>
      </rPr>
      <t>галстуки з символікою ДОТ</t>
    </r>
    <r>
      <rPr>
        <sz val="10"/>
        <rFont val="Times New Roman"/>
        <family val="1"/>
      </rPr>
      <t>)</t>
    </r>
  </si>
  <si>
    <t>14.19.1</t>
  </si>
  <si>
    <r>
      <t>Вироби текстильні готові для домашнього господарства (</t>
    </r>
    <r>
      <rPr>
        <b/>
        <sz val="10"/>
        <rFont val="Times New Roman"/>
        <family val="1"/>
      </rPr>
      <t>рушники мохрові</t>
    </r>
    <r>
      <rPr>
        <sz val="10"/>
        <rFont val="Times New Roman"/>
        <family val="1"/>
      </rPr>
      <t>)</t>
    </r>
  </si>
  <si>
    <t>13.92.1</t>
  </si>
  <si>
    <r>
      <t xml:space="preserve">Поточний ремонт по заміні вікон </t>
    </r>
    <r>
      <rPr>
        <b/>
        <sz val="10"/>
        <rFont val="Times New Roman"/>
        <family val="1"/>
      </rPr>
      <t>КСШ №107</t>
    </r>
  </si>
  <si>
    <r>
      <t xml:space="preserve">Поточний ремонт  покрівли      </t>
    </r>
    <r>
      <rPr>
        <b/>
        <sz val="10"/>
        <rFont val="Times New Roman"/>
        <family val="1"/>
      </rPr>
      <t>КГ№49</t>
    </r>
  </si>
  <si>
    <t>закупівель  на  2015 рік   без проведення  процедур закупівель</t>
  </si>
  <si>
    <r>
      <t>Прилади електричні побутові, інші, н.в.і.у. (</t>
    </r>
    <r>
      <rPr>
        <b/>
        <sz val="10"/>
        <rFont val="Times New Roman"/>
        <family val="1"/>
      </rPr>
      <t>електрочайник</t>
    </r>
    <r>
      <rPr>
        <sz val="10"/>
        <rFont val="Times New Roman"/>
        <family val="1"/>
      </rPr>
      <t xml:space="preserve">  )</t>
    </r>
  </si>
  <si>
    <r>
      <t xml:space="preserve">Капітальний ремонт </t>
    </r>
    <r>
      <rPr>
        <b/>
        <sz val="10"/>
        <rFont val="Times New Roman"/>
        <family val="1"/>
      </rPr>
      <t>КЗШ№19</t>
    </r>
  </si>
  <si>
    <t>Обласний бюджер</t>
  </si>
  <si>
    <r>
      <t xml:space="preserve">Вироби для ван і кухні, металеві       </t>
    </r>
    <r>
      <rPr>
        <b/>
        <sz val="10"/>
        <rFont val="Times New Roman"/>
        <family val="1"/>
      </rPr>
      <t>( посуд)</t>
    </r>
  </si>
  <si>
    <r>
      <t xml:space="preserve">Поточний ремонт  по заміне вікон та дверей  </t>
    </r>
    <r>
      <rPr>
        <b/>
        <sz val="10"/>
        <rFont val="Times New Roman"/>
        <family val="1"/>
      </rPr>
      <t>КЗШ №4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</si>
  <si>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№82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</si>
  <si>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№79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</si>
  <si>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ДНЗ№60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</si>
  <si>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ДНЗ№175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</si>
  <si>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№71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</si>
  <si>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 xml:space="preserve"> КЗШ №103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</si>
  <si>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 xml:space="preserve"> ДНЗ №128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</si>
  <si>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ДНЗ №87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</si>
  <si>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КЗШ №5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</si>
  <si>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НВК №278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</si>
  <si>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КЗШІ №1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</si>
  <si>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КНТЛ№16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</si>
  <si>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№45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</si>
  <si>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КЗШ №94</t>
    </r>
  </si>
  <si>
    <r>
      <t>Поточний ремонт  по заміне вікон НВК</t>
    </r>
    <r>
      <rPr>
        <b/>
        <sz val="10"/>
        <rFont val="Times New Roman"/>
        <family val="1"/>
      </rPr>
      <t xml:space="preserve"> №291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</si>
  <si>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ДНЗ №45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</si>
  <si>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ДНЗ №236</t>
    </r>
  </si>
  <si>
    <r>
      <t xml:space="preserve">Поточний ремонт  по заміне вікон   </t>
    </r>
    <r>
      <rPr>
        <b/>
        <sz val="10"/>
        <rFont val="Times New Roman"/>
        <family val="1"/>
      </rPr>
      <t xml:space="preserve">ДНЗ № 44  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</si>
  <si>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заміне вікон   </t>
    </r>
    <r>
      <rPr>
        <b/>
        <sz val="10"/>
        <rFont val="Times New Roman"/>
        <family val="1"/>
      </rPr>
      <t xml:space="preserve">ПНЗ "Орфей"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</si>
  <si>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 xml:space="preserve"> ДНЗ№ 39       </t>
    </r>
    <r>
      <rPr>
        <sz val="10"/>
        <rFont val="Times New Roman"/>
        <family val="1"/>
      </rPr>
      <t xml:space="preserve">       </t>
    </r>
  </si>
  <si>
    <r>
      <t xml:space="preserve">Поточний ремонт  по заміне вікон   </t>
    </r>
    <r>
      <rPr>
        <b/>
        <sz val="10"/>
        <rFont val="Times New Roman"/>
        <family val="1"/>
      </rPr>
      <t xml:space="preserve">ДНЗ № 190  </t>
    </r>
    <r>
      <rPr>
        <sz val="10"/>
        <rFont val="Times New Roman"/>
        <family val="1"/>
      </rPr>
      <t xml:space="preserve">          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</si>
  <si>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ДНЗ № 225</t>
    </r>
    <r>
      <rPr>
        <sz val="10"/>
        <rFont val="Times New Roman"/>
        <family val="1"/>
      </rPr>
      <t xml:space="preserve">      </t>
    </r>
  </si>
  <si>
    <r>
      <t xml:space="preserve">Поточний ремонт  по заміне вікон   </t>
    </r>
    <r>
      <rPr>
        <b/>
        <sz val="10"/>
        <rFont val="Times New Roman"/>
        <family val="1"/>
      </rPr>
      <t>ДНЗ № 101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</si>
  <si>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 xml:space="preserve">ПНЗ "Олімп"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</si>
  <si>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ДНЗ № 92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</si>
  <si>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ДНЗ № 239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</si>
  <si>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 xml:space="preserve"> КЗШ №55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</si>
  <si>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 xml:space="preserve"> КЗШ №9</t>
    </r>
  </si>
  <si>
    <r>
      <t xml:space="preserve">Поточний ремонт  по заміне вікон   </t>
    </r>
    <r>
      <rPr>
        <b/>
        <sz val="10"/>
        <rFont val="Times New Roman"/>
        <family val="1"/>
      </rPr>
      <t>КГ №91</t>
    </r>
  </si>
  <si>
    <t xml:space="preserve"> </t>
  </si>
  <si>
    <t>Обмірно-обстежувальні роботи будівельних конструкцій</t>
  </si>
  <si>
    <r>
      <t xml:space="preserve">Двері вікна й рами до них і пороги до дверей металеві                ( </t>
    </r>
    <r>
      <rPr>
        <b/>
        <sz val="10"/>
        <rFont val="Times New Roman"/>
        <family val="1"/>
      </rPr>
      <t>придбання віконних та дверних блоків</t>
    </r>
    <r>
      <rPr>
        <sz val="10"/>
        <rFont val="Times New Roman"/>
        <family val="1"/>
      </rPr>
      <t>)</t>
    </r>
  </si>
  <si>
    <r>
      <t xml:space="preserve">Капремонт по заміні вікон </t>
    </r>
    <r>
      <rPr>
        <b/>
        <sz val="10"/>
        <rFont val="Times New Roman"/>
        <family val="1"/>
      </rPr>
      <t>ДНЗ №203</t>
    </r>
  </si>
  <si>
    <r>
      <t xml:space="preserve">Устаткування для миття,наповнювання,пакування та обгортання пляшок  або іншої тари;  </t>
    </r>
    <r>
      <rPr>
        <b/>
        <sz val="10"/>
        <rFont val="Times New Roman"/>
        <family val="1"/>
      </rPr>
      <t>вогнегасники</t>
    </r>
    <r>
      <rPr>
        <sz val="10"/>
        <rFont val="Times New Roman"/>
        <family val="1"/>
      </rPr>
      <t>.пульвезатори.машини пароструминні та  піскострумення; прокладки (</t>
    </r>
    <r>
      <rPr>
        <b/>
        <sz val="10"/>
        <rFont val="Times New Roman"/>
        <family val="1"/>
      </rPr>
      <t>вогнегасники</t>
    </r>
    <r>
      <rPr>
        <sz val="10"/>
        <rFont val="Times New Roman"/>
        <family val="1"/>
      </rPr>
      <t>)</t>
    </r>
  </si>
  <si>
    <t>20.30.2</t>
  </si>
  <si>
    <t>13.96.1</t>
  </si>
  <si>
    <t>липень - грудень</t>
  </si>
  <si>
    <r>
      <t xml:space="preserve">Фарби та лаки інші, та  повязана з ними продукція;барвники художні та друкарські чорнила( </t>
    </r>
    <r>
      <rPr>
        <b/>
        <sz val="10"/>
        <rFont val="Times New Roman"/>
        <family val="1"/>
      </rPr>
      <t xml:space="preserve"> фарба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>шпатлівка, грунтовка, стрічка</t>
    </r>
    <r>
      <rPr>
        <sz val="10"/>
        <rFont val="Times New Roman"/>
        <family val="1"/>
      </rPr>
      <t>)</t>
    </r>
  </si>
  <si>
    <t>23.62.1</t>
  </si>
  <si>
    <r>
      <t>Вироби з гіпсу для будтвництва (</t>
    </r>
    <r>
      <rPr>
        <b/>
        <sz val="10"/>
        <rFont val="Times New Roman"/>
        <family val="1"/>
      </rPr>
      <t>гіпсокартон</t>
    </r>
    <r>
      <rPr>
        <sz val="10"/>
        <rFont val="Times New Roman"/>
        <family val="1"/>
      </rPr>
      <t>)</t>
    </r>
  </si>
  <si>
    <r>
      <t>Пряжа металізована чи пряжа скамбінована з металом; тканини з металевих  ниток і тканини з металізованох пряжі; нитки гумові та корд, з  текстилбним покривом і продукція тексчтильна та готові вироби техничної призначеності  (</t>
    </r>
    <r>
      <rPr>
        <b/>
        <sz val="10"/>
        <rFont val="Times New Roman"/>
        <family val="1"/>
      </rPr>
      <t>москитна сітка)</t>
    </r>
  </si>
  <si>
    <t>25.94.1</t>
  </si>
  <si>
    <r>
      <t>Вироби кріпильні та гвинтонарізні (</t>
    </r>
    <r>
      <rPr>
        <b/>
        <sz val="10"/>
        <rFont val="Times New Roman"/>
        <family val="1"/>
      </rPr>
      <t>гвінти,саморізи, дюбеля</t>
    </r>
    <r>
      <rPr>
        <sz val="10"/>
        <rFont val="Times New Roman"/>
        <family val="1"/>
      </rPr>
      <t>)</t>
    </r>
  </si>
  <si>
    <t>25.11.2</t>
  </si>
  <si>
    <r>
      <t xml:space="preserve">Вироби конструкційні  металеві  та їх частини( </t>
    </r>
    <r>
      <rPr>
        <b/>
        <sz val="10"/>
        <rFont val="Times New Roman"/>
        <family val="1"/>
      </rPr>
      <t>кут монтажний</t>
    </r>
    <r>
      <rPr>
        <sz val="10"/>
        <rFont val="Times New Roman"/>
        <family val="1"/>
      </rPr>
      <t>)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</si>
  <si>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№28                                                           ( початкова шк.)</t>
    </r>
  </si>
  <si>
    <t xml:space="preserve">25.12.1                                        довідка №266 від 11.03.15 - 99000,00 грн.               довідка №369 від 26.03.15 - 94050,00 грн.    Довідка №371 від 02.04.15 - 85160,00     Довідка №813 від 22.07.15 - 92 000,00                  </t>
  </si>
  <si>
    <r>
      <t xml:space="preserve">Поточний ремонт приміщень       </t>
    </r>
    <r>
      <rPr>
        <b/>
        <sz val="10"/>
        <rFont val="Times New Roman"/>
        <family val="1"/>
      </rPr>
      <t>КЗШ № 11</t>
    </r>
  </si>
  <si>
    <t>ДСТУ Б.Д.1.1-1:2014</t>
  </si>
  <si>
    <r>
      <t xml:space="preserve">Капремонт  по заміне вікон  </t>
    </r>
    <r>
      <rPr>
        <b/>
        <sz val="10"/>
        <rFont val="Times New Roman"/>
        <family val="1"/>
      </rPr>
      <t>КЗШ № 86</t>
    </r>
  </si>
  <si>
    <r>
      <t xml:space="preserve">Капремонт  санвузлів  </t>
    </r>
    <r>
      <rPr>
        <b/>
        <sz val="10"/>
        <rFont val="Times New Roman"/>
        <family val="1"/>
      </rPr>
      <t>КЗШ № 29</t>
    </r>
  </si>
  <si>
    <r>
      <t xml:space="preserve">Капремонт м"якої покрівлі              </t>
    </r>
    <r>
      <rPr>
        <b/>
        <sz val="10"/>
        <rFont val="Times New Roman"/>
        <family val="1"/>
      </rPr>
      <t>КЗШ № 87</t>
    </r>
  </si>
  <si>
    <r>
      <t xml:space="preserve">Капремонт м"якої покрівлі         </t>
    </r>
    <r>
      <rPr>
        <b/>
        <sz val="10"/>
        <rFont val="Times New Roman"/>
        <family val="1"/>
      </rPr>
      <t>КЗШ № 94</t>
    </r>
  </si>
  <si>
    <r>
      <t xml:space="preserve">Капремонт м"якої покрівлі              </t>
    </r>
    <r>
      <rPr>
        <b/>
        <sz val="10"/>
        <rFont val="Times New Roman"/>
        <family val="1"/>
      </rPr>
      <t>КЗШ № 129</t>
    </r>
  </si>
  <si>
    <r>
      <t xml:space="preserve">Капремонт м"якої покрівлі           </t>
    </r>
    <r>
      <rPr>
        <b/>
        <sz val="10"/>
        <rFont val="Times New Roman"/>
        <family val="1"/>
      </rPr>
      <t>КЗШ № 71</t>
    </r>
  </si>
  <si>
    <r>
      <t xml:space="preserve">Капремонт м"якої покрівлі              </t>
    </r>
    <r>
      <rPr>
        <b/>
        <sz val="10"/>
        <rFont val="Times New Roman"/>
        <family val="1"/>
      </rPr>
      <t>НРЦ</t>
    </r>
  </si>
  <si>
    <t>заг</t>
  </si>
  <si>
    <r>
      <t>Послуги розважальні  інші, н.в.і.у.</t>
    </r>
    <r>
      <rPr>
        <b/>
        <sz val="10"/>
        <rFont val="Times New Roman"/>
        <family val="1"/>
      </rPr>
      <t xml:space="preserve">(звікосвітловий супровід </t>
    </r>
    <r>
      <rPr>
        <sz val="10"/>
        <rFont val="Times New Roman"/>
        <family val="1"/>
      </rPr>
      <t>)</t>
    </r>
  </si>
  <si>
    <t>вересень-грудень</t>
  </si>
  <si>
    <r>
      <t>Машини обчислюванні, частини та приладдя до них (</t>
    </r>
    <r>
      <rPr>
        <b/>
        <sz val="10"/>
        <rFont val="Times New Roman"/>
        <family val="1"/>
      </rPr>
      <t xml:space="preserve"> комп'ютер</t>
    </r>
    <r>
      <rPr>
        <sz val="10"/>
        <rFont val="Times New Roman"/>
        <family val="1"/>
      </rPr>
      <t xml:space="preserve"> )</t>
    </r>
  </si>
  <si>
    <t xml:space="preserve">  Очікувана вартість предмета закупівлі, в т.ч. НДС, грн.</t>
  </si>
  <si>
    <r>
      <t xml:space="preserve">Капремонт м"якої покрівлі              </t>
    </r>
    <r>
      <rPr>
        <b/>
        <sz val="10"/>
        <rFont val="Times New Roman"/>
        <family val="1"/>
      </rPr>
      <t>КЗШ № 86</t>
    </r>
  </si>
  <si>
    <r>
      <t>Послуги розважальні  інші, н.в.і.у.</t>
    </r>
    <r>
      <rPr>
        <b/>
        <sz val="10"/>
        <rFont val="Times New Roman"/>
        <family val="1"/>
      </rPr>
      <t xml:space="preserve">(звукосвітловий супровід </t>
    </r>
    <r>
      <rPr>
        <sz val="10"/>
        <rFont val="Times New Roman"/>
        <family val="1"/>
      </rPr>
      <t>)</t>
    </r>
  </si>
  <si>
    <t>Заступник начальника  управління</t>
  </si>
  <si>
    <t>Т. Басова</t>
  </si>
  <si>
    <r>
      <t>Поточний ремонт  по заміне вікон КЗШ</t>
    </r>
    <r>
      <rPr>
        <b/>
        <sz val="10"/>
        <rFont val="Times New Roman"/>
        <family val="1"/>
      </rPr>
      <t xml:space="preserve"> №87</t>
    </r>
  </si>
  <si>
    <t>ДСТУ Б.Д.1.1-1:2013, довідка від 22.07.15 №763-70430,40 грн.</t>
  </si>
  <si>
    <r>
      <t xml:space="preserve">Поточний ремонт  по заміне дверей  </t>
    </r>
    <r>
      <rPr>
        <b/>
        <sz val="10"/>
        <rFont val="Times New Roman"/>
        <family val="1"/>
      </rPr>
      <t>КЗШ №4</t>
    </r>
  </si>
  <si>
    <t>ДСТУ Б.Д.1.1-1:2013, довідка від 22.07.15 №763- 29569,60 грн.</t>
  </si>
  <si>
    <t xml:space="preserve">17.23.1                                    7068- довідка  від 06.10.15                   </t>
  </si>
  <si>
    <t xml:space="preserve">26.20.1                                                 </t>
  </si>
  <si>
    <t>26.20.2                                           довідка від 02.10.15 №1290 - 1253,00 грн.</t>
  </si>
  <si>
    <r>
      <t xml:space="preserve">Вироби канцелярські, паперові      ( </t>
    </r>
    <r>
      <rPr>
        <b/>
        <sz val="10"/>
        <rFont val="Times New Roman"/>
        <family val="1"/>
      </rPr>
      <t xml:space="preserve">папір в пачках,папки швідкозшивачи, едині квітки, грамоти, подяки, плани,листівки,дипломи,щоденники </t>
    </r>
    <r>
      <rPr>
        <sz val="10"/>
        <rFont val="Times New Roman"/>
        <family val="1"/>
      </rPr>
      <t>)</t>
    </r>
  </si>
  <si>
    <r>
      <t>Машини обчислюванні, частини та приладдя до них (</t>
    </r>
    <r>
      <rPr>
        <b/>
        <sz val="10"/>
        <rFont val="Times New Roman"/>
        <family val="1"/>
      </rPr>
      <t xml:space="preserve"> принтер ,роутер, пристрій USB</t>
    </r>
    <r>
      <rPr>
        <sz val="10"/>
        <rFont val="Times New Roman"/>
        <family val="1"/>
      </rPr>
      <t xml:space="preserve">  )</t>
    </r>
  </si>
  <si>
    <r>
      <t>Машини обчислюванні, частини та приладдя до них (</t>
    </r>
    <r>
      <rPr>
        <b/>
        <sz val="10"/>
        <rFont val="Times New Roman"/>
        <family val="1"/>
      </rPr>
      <t>пристрій USB</t>
    </r>
    <r>
      <rPr>
        <sz val="10"/>
        <rFont val="Times New Roman"/>
        <family val="1"/>
      </rPr>
      <t xml:space="preserve">  )</t>
    </r>
  </si>
  <si>
    <r>
      <t xml:space="preserve">Капітальний ремонт по заміні вікон </t>
    </r>
    <r>
      <rPr>
        <b/>
        <sz val="10"/>
        <rFont val="Times New Roman"/>
        <family val="1"/>
      </rPr>
      <t>КЗШІ№1</t>
    </r>
  </si>
  <si>
    <r>
      <t xml:space="preserve">Капітільний ремонт по заміні вікон </t>
    </r>
    <r>
      <rPr>
        <b/>
        <sz val="10"/>
        <rFont val="Times New Roman"/>
        <family val="1"/>
      </rPr>
      <t>КСШ№9</t>
    </r>
  </si>
  <si>
    <t>10.82.2
довідка №1412 від 21.10.2015 - 100 000,00 грн.</t>
  </si>
  <si>
    <r>
      <t xml:space="preserve">Поточний ремонт  по заміне вікон  </t>
    </r>
    <r>
      <rPr>
        <b/>
        <sz val="10"/>
        <rFont val="Times New Roman"/>
        <family val="1"/>
      </rPr>
      <t>КЗШ № 88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</si>
  <si>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ККДНЗ № 88</t>
    </r>
  </si>
  <si>
    <r>
      <t xml:space="preserve">Поточний ремонт  по заміне вікон  </t>
    </r>
    <r>
      <rPr>
        <b/>
        <sz val="10"/>
        <rFont val="Times New Roman"/>
        <family val="1"/>
      </rPr>
      <t>ККДНЗ №238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</si>
  <si>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ККДНЗ № 183</t>
    </r>
  </si>
  <si>
    <t>жовтень- грудень</t>
  </si>
  <si>
    <t>ДСТУ Б.Д.1.1-1:2014
довідка №1412 від 21.10.15 -195 526,80 грн.</t>
  </si>
  <si>
    <t>ДСТУ Б.Д.1.1-1:2014
довідка №1412 від 21.10.15 -78 582,00 грн.</t>
  </si>
  <si>
    <t>ДСТУ Б.Д.1.1-1:2014
довідка №1412 від 21.10.15 - 52 208,40 грн.</t>
  </si>
  <si>
    <t>ДСТУ Б.Д.1.1-1:2014
довідка №1412 від 21.10.15 - 56 899,60 грн.</t>
  </si>
  <si>
    <t>ДСТУ Б.Д.1.1-1:2013, довідка від 21.10.15 №1412-196 171,20 грн.</t>
  </si>
  <si>
    <t>ДСТУ Б.Д.1.1-1:2013
довідка №581 від 21.10.15 - 1 185 630,00 грн.</t>
  </si>
  <si>
    <t>жовтень - грудень</t>
  </si>
  <si>
    <t>ДСТУ Б.Д.1.1-1:2013
довідка №581 від 21.10.15 - 1 164 789,00 грн.</t>
  </si>
  <si>
    <r>
      <t xml:space="preserve">Капітільний ремонт по заміні вікон </t>
    </r>
    <r>
      <rPr>
        <b/>
        <sz val="10"/>
        <rFont val="Times New Roman"/>
        <family val="1"/>
      </rPr>
      <t>КЗШ№94</t>
    </r>
  </si>
  <si>
    <r>
      <t xml:space="preserve">Капітільний ремонт по заміні вікон </t>
    </r>
    <r>
      <rPr>
        <b/>
        <sz val="10"/>
        <rFont val="Times New Roman"/>
        <family val="1"/>
      </rPr>
      <t>КЗШ№110</t>
    </r>
  </si>
  <si>
    <r>
      <t xml:space="preserve">Капітільний ремонт по заміні вікон </t>
    </r>
    <r>
      <rPr>
        <b/>
        <sz val="10"/>
        <rFont val="Times New Roman"/>
        <family val="1"/>
      </rPr>
      <t>КЗШ№114</t>
    </r>
  </si>
  <si>
    <r>
      <t xml:space="preserve">Капітільний ремонт по заміні вікон </t>
    </r>
    <r>
      <rPr>
        <b/>
        <sz val="10"/>
        <rFont val="Times New Roman"/>
        <family val="1"/>
      </rPr>
      <t>КЗШ№55</t>
    </r>
  </si>
  <si>
    <t>ДСТУ Б.Д.1.1-1:2013
довідка №581 від 21.10.15 - 1 012 395,00 грн.</t>
  </si>
  <si>
    <t>ДСТУ Б.Д.1.1-1:2013
довідка №581 від 21.10.15 - 812 396,00 грн.</t>
  </si>
  <si>
    <t>ДСТУ Б.Д.1.1-1:2013
довідка №581 від 21.10.15 - 1 065 439,00 грн.</t>
  </si>
  <si>
    <t>ДСТУ Б.Д.1.1-1:2013
довідка №581 від 21.10.15 - 759 351,00 грн.</t>
  </si>
  <si>
    <t>проектор</t>
  </si>
  <si>
    <t>новорічні костюми</t>
  </si>
  <si>
    <t>жовтень-грудень</t>
  </si>
  <si>
    <r>
      <t>Вироби канцелярські, паперові      (</t>
    </r>
    <r>
      <rPr>
        <b/>
        <sz val="10"/>
        <rFont val="Times New Roman"/>
        <family val="1"/>
      </rPr>
      <t>папір в пачках,папки швідкозшивачи, едині квітки, грамоти, подяки, плани,листівки,дипломи,щоденники</t>
    </r>
    <r>
      <rPr>
        <sz val="10"/>
        <rFont val="Times New Roman"/>
        <family val="1"/>
      </rPr>
      <t>)</t>
    </r>
  </si>
  <si>
    <t>лінолеум, алюхолст зовн. з фольг.та захист.покр.</t>
  </si>
  <si>
    <t>22.23.1
довідка №1356 від 20.10.15 - 100 000,00 грн.</t>
  </si>
  <si>
    <t>26.40.2
довідка №583 від 21.10.15 - 18 710,00 грн.</t>
  </si>
  <si>
    <t>плита електрична з духовою шафою та без дух. шафи</t>
  </si>
  <si>
    <t>27.51.2
довідка №583 від 21.10.15 - 38 000,00 грн.</t>
  </si>
  <si>
    <t>26.40.4
довідка №582 від 21.10.15 - 20 000,00 грн.</t>
  </si>
  <si>
    <t>32.99.5
довідка №582 від 21.10.15 - 50 000,00 грн.</t>
  </si>
  <si>
    <r>
      <t xml:space="preserve">Вироби для ван і кухні, металеві       </t>
    </r>
    <r>
      <rPr>
        <b/>
        <sz val="10"/>
        <rFont val="Times New Roman"/>
        <family val="1"/>
      </rPr>
      <t>(посуд)</t>
    </r>
  </si>
  <si>
    <t>26.20.1                                     довідка від 02.10.15 №1290 - 1253,00 грн.</t>
  </si>
  <si>
    <t>радіомікрофони</t>
  </si>
  <si>
    <r>
      <t xml:space="preserve">Поточний ремонт  покрівли                            </t>
    </r>
    <r>
      <rPr>
        <b/>
        <sz val="10"/>
        <rFont val="Times New Roman"/>
        <family val="1"/>
      </rPr>
      <t>ДНЗ №176</t>
    </r>
  </si>
  <si>
    <r>
      <t xml:space="preserve">Поточний ремонт  покрівли                                 </t>
    </r>
    <r>
      <rPr>
        <b/>
        <sz val="10"/>
        <rFont val="Times New Roman"/>
        <family val="1"/>
      </rPr>
      <t>ДНЗ №25</t>
    </r>
  </si>
  <si>
    <r>
      <t xml:space="preserve">Поточний ремонт  покрівли   </t>
    </r>
    <r>
      <rPr>
        <b/>
        <sz val="10"/>
        <rFont val="Times New Roman"/>
        <family val="1"/>
      </rPr>
      <t>КГ№49</t>
    </r>
  </si>
  <si>
    <r>
      <t xml:space="preserve">Поточний ремонт  покрівли                                   </t>
    </r>
    <r>
      <rPr>
        <b/>
        <sz val="10"/>
        <rFont val="Times New Roman"/>
        <family val="1"/>
      </rPr>
      <t>ДНЗ №306</t>
    </r>
  </si>
  <si>
    <r>
      <t xml:space="preserve">Поточний ремонт  покрівли                                  </t>
    </r>
    <r>
      <rPr>
        <b/>
        <sz val="10"/>
        <rFont val="Times New Roman"/>
        <family val="1"/>
      </rPr>
      <t>ДНЗ №38</t>
    </r>
  </si>
  <si>
    <r>
      <t xml:space="preserve">Поточний ремонт  покрівли                                 </t>
    </r>
    <r>
      <rPr>
        <b/>
        <sz val="10"/>
        <rFont val="Times New Roman"/>
        <family val="1"/>
      </rPr>
      <t>ДНЗ №70</t>
    </r>
  </si>
  <si>
    <r>
      <t xml:space="preserve">Поточний ремонт  покрівли                                       </t>
    </r>
    <r>
      <rPr>
        <b/>
        <sz val="10"/>
        <rFont val="Times New Roman"/>
        <family val="1"/>
      </rPr>
      <t>ДНЗ №33</t>
    </r>
  </si>
  <si>
    <r>
      <t xml:space="preserve">Поточний ремонт по заміні вікон                  </t>
    </r>
    <r>
      <rPr>
        <b/>
        <sz val="10"/>
        <rFont val="Times New Roman"/>
        <family val="1"/>
      </rPr>
      <t>КСШ №107</t>
    </r>
  </si>
  <si>
    <r>
      <t xml:space="preserve">Поточний ремонт  покрівли   </t>
    </r>
    <r>
      <rPr>
        <b/>
        <sz val="10"/>
        <rFont val="Times New Roman"/>
        <family val="1"/>
      </rPr>
      <t>КЮМ</t>
    </r>
  </si>
  <si>
    <r>
      <t xml:space="preserve">Поточний ремонт  по заміне вікон                    </t>
    </r>
    <r>
      <rPr>
        <b/>
        <sz val="10"/>
        <rFont val="Times New Roman"/>
        <family val="1"/>
      </rPr>
      <t>КГ №91</t>
    </r>
  </si>
  <si>
    <r>
      <t xml:space="preserve">Поточний ремонт  по заміне вікон                               </t>
    </r>
    <r>
      <rPr>
        <b/>
        <sz val="10"/>
        <rFont val="Times New Roman"/>
        <family val="1"/>
      </rPr>
      <t xml:space="preserve"> КЗШ №87</t>
    </r>
  </si>
  <si>
    <r>
      <t xml:space="preserve">Поточний ремонт  по заміне вікон                      </t>
    </r>
    <r>
      <rPr>
        <b/>
        <sz val="10"/>
        <rFont val="Times New Roman"/>
        <family val="1"/>
      </rPr>
      <t>ДНЗ №87</t>
    </r>
  </si>
  <si>
    <r>
      <t xml:space="preserve">Поточний ремонт  по заміне вікон                                  </t>
    </r>
    <r>
      <rPr>
        <b/>
        <sz val="10"/>
        <rFont val="Times New Roman"/>
        <family val="1"/>
      </rPr>
      <t>ДНЗ № 239</t>
    </r>
  </si>
  <si>
    <t>ДСТУ Б.Д.1.1-1:2013    Довідка від 29.10.2015 №1447 - 25000,00 грн.</t>
  </si>
  <si>
    <t>Нначальник  управління</t>
  </si>
  <si>
    <t>Н. Касимова</t>
  </si>
  <si>
    <r>
      <t xml:space="preserve">Капремонт м"якої покрівлі                  </t>
    </r>
    <r>
      <rPr>
        <b/>
        <sz val="10"/>
        <rFont val="Times New Roman"/>
        <family val="1"/>
      </rPr>
      <t>КЗШ № 71</t>
    </r>
  </si>
  <si>
    <r>
      <t xml:space="preserve">Капремонт  по заміне вікон                   </t>
    </r>
    <r>
      <rPr>
        <b/>
        <sz val="10"/>
        <rFont val="Times New Roman"/>
        <family val="1"/>
      </rPr>
      <t>КЗШ №102</t>
    </r>
  </si>
  <si>
    <r>
      <t xml:space="preserve">Капремонт  системи опалення            </t>
    </r>
    <r>
      <rPr>
        <b/>
        <sz val="10"/>
        <rFont val="Times New Roman"/>
        <family val="1"/>
      </rPr>
      <t>ДНЗ №239</t>
    </r>
  </si>
  <si>
    <r>
      <t xml:space="preserve">Поточний ремонт  по заміне вікон </t>
    </r>
    <r>
      <rPr>
        <b/>
        <sz val="10"/>
        <rFont val="Times New Roman"/>
        <family val="1"/>
      </rPr>
      <t>КЗШ №28   ( початкова шк.)</t>
    </r>
  </si>
  <si>
    <r>
      <t>Убори наголовні захістні;ручки для писання та олівці, дошки,штемпелі для датування,опечатування та нумеровання, стрічки для друкарських машинок, штемпельні  подушечки (</t>
    </r>
    <r>
      <rPr>
        <b/>
        <sz val="10"/>
        <rFont val="Times New Roman"/>
        <family val="1"/>
      </rPr>
      <t>ручки, олівці,)</t>
    </r>
  </si>
  <si>
    <r>
      <t xml:space="preserve">Капітальний ремонт по заміні вікон </t>
    </r>
    <r>
      <rPr>
        <b/>
        <sz val="10"/>
        <rFont val="Times New Roman"/>
        <family val="1"/>
      </rPr>
      <t>ДНЗ№88</t>
    </r>
  </si>
  <si>
    <t>ДСТУ Б.Д.1.1-1:2013
довідка №581 від 21.10.15 - 567 263,20 грн.</t>
  </si>
  <si>
    <r>
      <t>Тканини (крім спеціальних полотен) з натуральних волокон, крім бавовняних (</t>
    </r>
    <r>
      <rPr>
        <b/>
        <sz val="10"/>
        <rFont val="Times New Roman"/>
        <family val="1"/>
      </rPr>
      <t>тканина)</t>
    </r>
  </si>
  <si>
    <t>13.20.1</t>
  </si>
  <si>
    <r>
      <t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(</t>
    </r>
    <r>
      <rPr>
        <b/>
        <sz val="10"/>
        <rFont val="Times New Roman"/>
        <family val="1"/>
      </rPr>
      <t>ДСП</t>
    </r>
    <r>
      <rPr>
        <sz val="10"/>
        <rFont val="Times New Roman"/>
        <family val="1"/>
      </rPr>
      <t>)</t>
    </r>
  </si>
  <si>
    <t>Лінолеум, алюхолст зовн. з фольг.та захист.покр.</t>
  </si>
  <si>
    <t xml:space="preserve">17.23.1                                    7068- довідка  від 06.10.15          довідка від 14.12.2015 №1662 - 3200,00 грн.         </t>
  </si>
  <si>
    <r>
      <t xml:space="preserve">Поточний ремонт  системи опалення  </t>
    </r>
    <r>
      <rPr>
        <b/>
        <sz val="10"/>
        <rFont val="Times New Roman"/>
        <family val="1"/>
      </rPr>
      <t>КЗШ №4</t>
    </r>
  </si>
  <si>
    <t>грудень</t>
  </si>
  <si>
    <t>ДСТУ Б.Д.1.1-1:2013   довідка від 21.12.15 №1750 - 31730,00 грн.</t>
  </si>
  <si>
    <t>Мило, засоби мийні та засоби для чищення</t>
  </si>
  <si>
    <t xml:space="preserve">25.12.1                                        довідка №266 від 11.03.15 - 99000,00 грн.               довідка №369 від 26.03.15 - 94050,00 грн.              довідка №371 від 02.04.15 - 85160,00                     довідка №813 від 22.07.15 - 92000,00                      </t>
  </si>
  <si>
    <t>10.82.2
довідка №1412 від 21.10.2015 - 100000,00 грн.</t>
  </si>
  <si>
    <r>
      <t xml:space="preserve">Поточний ремонт  покрівли </t>
    </r>
    <r>
      <rPr>
        <b/>
        <sz val="10"/>
        <rFont val="Times New Roman"/>
        <family val="1"/>
      </rPr>
      <t>ДНЗ №70</t>
    </r>
  </si>
  <si>
    <r>
      <t xml:space="preserve">Поточний ремонт  покрівли  </t>
    </r>
    <r>
      <rPr>
        <b/>
        <sz val="10"/>
        <rFont val="Times New Roman"/>
        <family val="1"/>
      </rPr>
      <t>ДНЗ №33</t>
    </r>
  </si>
  <si>
    <r>
      <t xml:space="preserve">Поточний ремонт по заміні вікон  </t>
    </r>
    <r>
      <rPr>
        <b/>
        <sz val="10"/>
        <rFont val="Times New Roman"/>
        <family val="1"/>
      </rPr>
      <t>КСШ №107</t>
    </r>
  </si>
  <si>
    <r>
      <t>Машини обчислюванні, частини та приладдя до них (</t>
    </r>
    <r>
      <rPr>
        <b/>
        <sz val="10"/>
        <rFont val="Times New Roman"/>
        <family val="1"/>
      </rPr>
      <t>комп'ютер</t>
    </r>
    <r>
      <rPr>
        <sz val="10"/>
        <rFont val="Times New Roman"/>
        <family val="1"/>
      </rPr>
      <t>)</t>
    </r>
  </si>
  <si>
    <r>
      <t xml:space="preserve">Капремонт  системи опалення  </t>
    </r>
    <r>
      <rPr>
        <b/>
        <sz val="10"/>
        <rFont val="Times New Roman"/>
        <family val="1"/>
      </rPr>
      <t>ДНЗ №239</t>
    </r>
  </si>
  <si>
    <r>
      <t xml:space="preserve">Капремонт м"якої покрівлі  </t>
    </r>
    <r>
      <rPr>
        <b/>
        <sz val="10"/>
        <rFont val="Times New Roman"/>
        <family val="1"/>
      </rPr>
      <t>КЗШ № 71</t>
    </r>
  </si>
  <si>
    <r>
      <t xml:space="preserve">Капремонт м"якої покрівлі  </t>
    </r>
    <r>
      <rPr>
        <b/>
        <sz val="10"/>
        <rFont val="Times New Roman"/>
        <family val="1"/>
      </rPr>
      <t>КЗШ № 87</t>
    </r>
  </si>
  <si>
    <r>
      <t xml:space="preserve">Капремонт м"якої покрівлі  </t>
    </r>
    <r>
      <rPr>
        <b/>
        <sz val="10"/>
        <rFont val="Times New Roman"/>
        <family val="1"/>
      </rPr>
      <t>КЗШ № 94</t>
    </r>
  </si>
  <si>
    <r>
      <t xml:space="preserve">Капремонт м"якої покрівлі  </t>
    </r>
    <r>
      <rPr>
        <b/>
        <sz val="10"/>
        <rFont val="Times New Roman"/>
        <family val="1"/>
      </rPr>
      <t>КЗШ № 129</t>
    </r>
  </si>
  <si>
    <r>
      <t xml:space="preserve">Капремонт м"якої покрівлі  </t>
    </r>
    <r>
      <rPr>
        <b/>
        <sz val="10"/>
        <rFont val="Times New Roman"/>
        <family val="1"/>
      </rPr>
      <t>НРЦ</t>
    </r>
  </si>
  <si>
    <r>
      <t xml:space="preserve">Капремонт м"якої покрівлі  </t>
    </r>
    <r>
      <rPr>
        <b/>
        <sz val="10"/>
        <rFont val="Times New Roman"/>
        <family val="1"/>
      </rPr>
      <t>КЗШ № 86</t>
    </r>
  </si>
  <si>
    <r>
      <t>Шоколад і цукрові  кондитерські  вироби (</t>
    </r>
    <r>
      <rPr>
        <b/>
        <sz val="10"/>
        <rFont val="Times New Roman"/>
        <family val="1"/>
      </rPr>
      <t>новорічні подарунки</t>
    </r>
    <r>
      <rPr>
        <sz val="10"/>
        <rFont val="Times New Roman"/>
        <family val="1"/>
      </rPr>
      <t>)</t>
    </r>
  </si>
  <si>
    <r>
      <t>Пряжа металізована чи пряжа скомбінована з металом; тканини з металевих  ниток і тканини з металізованої пряжі; нитки гумові та корд, з  текстильним покривом і продукція текстильна та готові вироби технічної призначеності  (</t>
    </r>
    <r>
      <rPr>
        <b/>
        <sz val="10"/>
        <rFont val="Times New Roman"/>
        <family val="1"/>
      </rPr>
      <t>москитна сітка)</t>
    </r>
  </si>
  <si>
    <r>
      <t>Теніски,майки та інші натільні фуфайки, трикотажні (</t>
    </r>
    <r>
      <rPr>
        <b/>
        <sz val="10"/>
        <rFont val="Times New Roman"/>
        <family val="1"/>
      </rPr>
      <t>футболки з символікою ДОТ</t>
    </r>
    <r>
      <rPr>
        <sz val="10"/>
        <rFont val="Times New Roman"/>
        <family val="1"/>
      </rPr>
      <t>)</t>
    </r>
  </si>
  <si>
    <r>
      <t>Вироби текстильні готові для домашнього господарства (</t>
    </r>
    <r>
      <rPr>
        <b/>
        <sz val="10"/>
        <rFont val="Times New Roman"/>
        <family val="1"/>
      </rPr>
      <t>рушники махрові</t>
    </r>
    <r>
      <rPr>
        <sz val="10"/>
        <rFont val="Times New Roman"/>
        <family val="1"/>
      </rPr>
      <t>)</t>
    </r>
  </si>
  <si>
    <r>
      <t>Скло порожнисте (</t>
    </r>
    <r>
      <rPr>
        <b/>
        <sz val="10"/>
        <rFont val="Times New Roman"/>
        <family val="1"/>
      </rPr>
      <t>скляні вмістини</t>
    </r>
    <r>
      <rPr>
        <sz val="10"/>
        <rFont val="Times New Roman"/>
        <family val="1"/>
      </rPr>
      <t>)</t>
    </r>
  </si>
  <si>
    <r>
      <t>Двері вікна й рами до них і пороги до дверей металеві (</t>
    </r>
    <r>
      <rPr>
        <b/>
        <sz val="10"/>
        <rFont val="Times New Roman"/>
        <family val="1"/>
      </rPr>
      <t>придбання віконних та дверних блоків</t>
    </r>
    <r>
      <rPr>
        <sz val="10"/>
        <rFont val="Times New Roman"/>
        <family val="1"/>
      </rPr>
      <t>)</t>
    </r>
  </si>
  <si>
    <r>
      <t>Вироби конструкційні  металеві  та їх частини (</t>
    </r>
    <r>
      <rPr>
        <b/>
        <sz val="10"/>
        <rFont val="Times New Roman"/>
        <family val="1"/>
      </rPr>
      <t>кут монтажний</t>
    </r>
    <r>
      <rPr>
        <sz val="10"/>
        <rFont val="Times New Roman"/>
        <family val="1"/>
      </rPr>
      <t>)</t>
    </r>
  </si>
  <si>
    <r>
      <t>Вироби господарськи декаративні з кераміки (п</t>
    </r>
    <r>
      <rPr>
        <b/>
        <sz val="10"/>
        <rFont val="Times New Roman"/>
        <family val="1"/>
      </rPr>
      <t>осуд з фарфору/порцеляни, сервіз</t>
    </r>
    <r>
      <rPr>
        <sz val="10"/>
        <rFont val="Times New Roman"/>
        <family val="1"/>
      </rPr>
      <t>)</t>
    </r>
  </si>
  <si>
    <r>
      <t>Машини обчислювальні, частини та приладдя до них (</t>
    </r>
    <r>
      <rPr>
        <b/>
        <sz val="10"/>
        <rFont val="Times New Roman"/>
        <family val="1"/>
      </rPr>
      <t>пристрій USB</t>
    </r>
    <r>
      <rPr>
        <sz val="10"/>
        <rFont val="Times New Roman"/>
        <family val="1"/>
      </rPr>
      <t xml:space="preserve">  )</t>
    </r>
  </si>
  <si>
    <r>
      <t>Лампи розжарювання та газорозрідні електричні, лампи дугові (</t>
    </r>
    <r>
      <rPr>
        <b/>
        <sz val="10"/>
        <rFont val="Times New Roman"/>
        <family val="1"/>
      </rPr>
      <t>лампи</t>
    </r>
    <r>
      <rPr>
        <sz val="10"/>
        <rFont val="Times New Roman"/>
        <family val="1"/>
      </rPr>
      <t xml:space="preserve"> )</t>
    </r>
  </si>
  <si>
    <r>
      <t xml:space="preserve">Устаткування для миття,наповнювання,пакування та обгортання пляшок  або іншої тари;  </t>
    </r>
    <r>
      <rPr>
        <b/>
        <sz val="10"/>
        <rFont val="Times New Roman"/>
        <family val="1"/>
      </rPr>
      <t>вогнегасники</t>
    </r>
    <r>
      <rPr>
        <sz val="10"/>
        <rFont val="Times New Roman"/>
        <family val="1"/>
      </rPr>
      <t>.пульвезатори.машини парострумені та  піскоструменя; прокладки (</t>
    </r>
    <r>
      <rPr>
        <b/>
        <sz val="10"/>
        <rFont val="Times New Roman"/>
        <family val="1"/>
      </rPr>
      <t>вогнегасники</t>
    </r>
    <r>
      <rPr>
        <sz val="10"/>
        <rFont val="Times New Roman"/>
        <family val="1"/>
      </rPr>
      <t>)</t>
    </r>
  </si>
  <si>
    <r>
      <t>Устаткування та прилади для фільтруваня та очищення повітря (</t>
    </r>
    <r>
      <rPr>
        <b/>
        <sz val="10"/>
        <rFont val="Times New Roman"/>
        <family val="1"/>
      </rPr>
      <t>протигази</t>
    </r>
    <r>
      <rPr>
        <sz val="10"/>
        <rFont val="Times New Roman"/>
        <family val="1"/>
      </rPr>
      <t>)</t>
    </r>
  </si>
  <si>
    <r>
      <t>Убори наголовні захістні;ручки для писання та олівці, дошки,штемпелі для датування,опечатування та нумерування, стрічки для друкарських машинок, штемпельні  подушечки (</t>
    </r>
    <r>
      <rPr>
        <b/>
        <sz val="10"/>
        <rFont val="Times New Roman"/>
        <family val="1"/>
      </rPr>
      <t>ручки, олівці,)</t>
    </r>
  </si>
  <si>
    <r>
      <t xml:space="preserve">Поточний ремонт  по заміні вікон   </t>
    </r>
    <r>
      <rPr>
        <b/>
        <sz val="10"/>
        <rFont val="Times New Roman"/>
        <family val="1"/>
      </rPr>
      <t xml:space="preserve">ДНЗ № 44  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</si>
  <si>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заміні вікон   </t>
    </r>
    <r>
      <rPr>
        <b/>
        <sz val="10"/>
        <rFont val="Times New Roman"/>
        <family val="1"/>
      </rPr>
      <t xml:space="preserve">ПНЗ "Орфей"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</si>
  <si>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 xml:space="preserve"> ДНЗ№ 39       </t>
    </r>
    <r>
      <rPr>
        <sz val="10"/>
        <rFont val="Times New Roman"/>
        <family val="1"/>
      </rPr>
      <t xml:space="preserve">       </t>
    </r>
  </si>
  <si>
    <r>
      <t xml:space="preserve">Поточний ремонт  по заміні вікон   </t>
    </r>
    <r>
      <rPr>
        <b/>
        <sz val="10"/>
        <rFont val="Times New Roman"/>
        <family val="1"/>
      </rPr>
      <t xml:space="preserve">ДНЗ № 190  </t>
    </r>
    <r>
      <rPr>
        <sz val="10"/>
        <rFont val="Times New Roman"/>
        <family val="1"/>
      </rPr>
      <t xml:space="preserve">          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</si>
  <si>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ДНЗ № 225</t>
    </r>
    <r>
      <rPr>
        <sz val="10"/>
        <rFont val="Times New Roman"/>
        <family val="1"/>
      </rPr>
      <t xml:space="preserve">      </t>
    </r>
  </si>
  <si>
    <r>
      <t xml:space="preserve">Поточний ремонт  по заміні вікон та дверей  </t>
    </r>
    <r>
      <rPr>
        <b/>
        <sz val="10"/>
        <rFont val="Times New Roman"/>
        <family val="1"/>
      </rPr>
      <t>ДНЗ №304</t>
    </r>
  </si>
  <si>
    <r>
      <t xml:space="preserve">Поточний ремонт  по заміні вікон   </t>
    </r>
    <r>
      <rPr>
        <b/>
        <sz val="10"/>
        <rFont val="Times New Roman"/>
        <family val="1"/>
      </rPr>
      <t>ДНЗ № 101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</si>
  <si>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 xml:space="preserve">ПНЗ "Олімп"  </t>
    </r>
    <r>
      <rPr>
        <sz val="10"/>
        <rFont val="Times New Roman"/>
        <family val="1"/>
      </rPr>
      <t xml:space="preserve">            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</si>
  <si>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КЗШ № 88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</si>
  <si>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ККДНЗ № 88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</si>
  <si>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ККДНЗ №238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</si>
  <si>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ККДНЗ № 183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</si>
  <si>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ДНЗ № 92</t>
    </r>
  </si>
  <si>
    <r>
      <t xml:space="preserve">Поточний ремонт  по заміні вікон                                  </t>
    </r>
    <r>
      <rPr>
        <b/>
        <sz val="10"/>
        <rFont val="Times New Roman"/>
        <family val="1"/>
      </rPr>
      <t>ДНЗ № 239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</si>
  <si>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 xml:space="preserve"> КЗШ №55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</si>
  <si>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 xml:space="preserve"> КЗШ №9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</si>
  <si>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ДНЗ№175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</si>
  <si>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КЗШ №79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</si>
  <si>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КЗШ №71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</si>
  <si>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 xml:space="preserve"> КЗШ №103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</si>
  <si>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 xml:space="preserve"> ДНЗ №128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</si>
  <si>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ДНЗ №87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</si>
  <si>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 xml:space="preserve"> КЗШ №87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</si>
  <si>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КЗШ №5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</si>
  <si>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КЗШ №28                         (початкова шк.)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</si>
  <si>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НВК №278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</si>
  <si>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КЗШІ №1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</si>
  <si>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КЗШ №82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</si>
  <si>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КГ №91</t>
    </r>
  </si>
  <si>
    <r>
      <t xml:space="preserve">Поточний ремонт  по заміні вікон та дверей  </t>
    </r>
    <r>
      <rPr>
        <b/>
        <sz val="10"/>
        <rFont val="Times New Roman"/>
        <family val="1"/>
      </rPr>
      <t>ДНЗ №246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</si>
  <si>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ДНЗ№60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</si>
  <si>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КНТЛ№16</t>
    </r>
  </si>
  <si>
    <r>
      <t xml:space="preserve">Поточний ремонт  по заміні вікон </t>
    </r>
    <r>
      <rPr>
        <b/>
        <sz val="10"/>
        <rFont val="Times New Roman"/>
        <family val="1"/>
      </rPr>
      <t>КЗШ №45</t>
    </r>
  </si>
  <si>
    <r>
      <t xml:space="preserve">Поточний ремонт  по заміні вікон та дверей  </t>
    </r>
    <r>
      <rPr>
        <b/>
        <sz val="10"/>
        <rFont val="Times New Roman"/>
        <family val="1"/>
      </rPr>
      <t>КЗШ №4</t>
    </r>
  </si>
  <si>
    <r>
      <t xml:space="preserve">Поточний ремонт  по заміні дверей  </t>
    </r>
    <r>
      <rPr>
        <b/>
        <sz val="10"/>
        <rFont val="Times New Roman"/>
        <family val="1"/>
      </rPr>
      <t>КЗШ №4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</si>
  <si>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КЗШ №94</t>
    </r>
  </si>
  <si>
    <r>
      <t>Поточний ремонт  по заміні вікон НВК</t>
    </r>
    <r>
      <rPr>
        <b/>
        <sz val="10"/>
        <rFont val="Times New Roman"/>
        <family val="1"/>
      </rPr>
      <t xml:space="preserve"> №291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</si>
  <si>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ДНЗ №45</t>
    </r>
  </si>
  <si>
    <r>
      <t xml:space="preserve">Поточний ремонт  по заміні вікон та дверей  </t>
    </r>
    <r>
      <rPr>
        <b/>
        <sz val="10"/>
        <rFont val="Times New Roman"/>
        <family val="1"/>
      </rPr>
      <t>ПНЗ "Сонях"</t>
    </r>
  </si>
  <si>
    <r>
      <t xml:space="preserve">Поточний ремонт  по заміні вікон  </t>
    </r>
    <r>
      <rPr>
        <b/>
        <sz val="10"/>
        <rFont val="Times New Roman"/>
        <family val="1"/>
      </rPr>
      <t>ДНЗ №236</t>
    </r>
  </si>
  <si>
    <r>
      <t xml:space="preserve">Поточний ремонт  покрівлі  </t>
    </r>
    <r>
      <rPr>
        <b/>
        <sz val="10"/>
        <rFont val="Times New Roman"/>
        <family val="1"/>
      </rPr>
      <t>ДНЗ №176</t>
    </r>
  </si>
  <si>
    <r>
      <t xml:space="preserve">Поточний ремонт  покрівлі  </t>
    </r>
    <r>
      <rPr>
        <b/>
        <sz val="10"/>
        <rFont val="Times New Roman"/>
        <family val="1"/>
      </rPr>
      <t>ДНЗ №25</t>
    </r>
  </si>
  <si>
    <r>
      <t xml:space="preserve">Поточний ремонт  покрівлі   </t>
    </r>
    <r>
      <rPr>
        <b/>
        <sz val="10"/>
        <rFont val="Times New Roman"/>
        <family val="1"/>
      </rPr>
      <t>КГ№49</t>
    </r>
  </si>
  <si>
    <r>
      <t xml:space="preserve">Поточний ремонт  покрівлі  </t>
    </r>
    <r>
      <rPr>
        <b/>
        <sz val="10"/>
        <rFont val="Times New Roman"/>
        <family val="1"/>
      </rPr>
      <t>ДНЗ №306</t>
    </r>
  </si>
  <si>
    <r>
      <t xml:space="preserve">Поточний ремонт  покрівлі   </t>
    </r>
    <r>
      <rPr>
        <b/>
        <sz val="10"/>
        <rFont val="Times New Roman"/>
        <family val="1"/>
      </rPr>
      <t>ДНЗ №38</t>
    </r>
  </si>
  <si>
    <r>
      <t xml:space="preserve">Поточний ремонт  покрівлі   </t>
    </r>
    <r>
      <rPr>
        <b/>
        <sz val="10"/>
        <rFont val="Times New Roman"/>
        <family val="1"/>
      </rPr>
      <t>КЮМ</t>
    </r>
  </si>
  <si>
    <r>
      <t xml:space="preserve">Капремонт  по заміні вікон  </t>
    </r>
    <r>
      <rPr>
        <b/>
        <sz val="10"/>
        <rFont val="Times New Roman"/>
        <family val="1"/>
      </rPr>
      <t>ДНЗ №199</t>
    </r>
  </si>
  <si>
    <r>
      <t xml:space="preserve">Капремонт  по заміні вікон  </t>
    </r>
    <r>
      <rPr>
        <b/>
        <sz val="10"/>
        <rFont val="Times New Roman"/>
        <family val="1"/>
      </rPr>
      <t>КЗШ №29</t>
    </r>
  </si>
  <si>
    <r>
      <t xml:space="preserve">Капремонт  по заміні вікон  </t>
    </r>
    <r>
      <rPr>
        <b/>
        <sz val="10"/>
        <rFont val="Times New Roman"/>
        <family val="1"/>
      </rPr>
      <t>КЗШ №52</t>
    </r>
  </si>
  <si>
    <r>
      <t xml:space="preserve">Капремонт  по заміні вікон  </t>
    </r>
    <r>
      <rPr>
        <b/>
        <sz val="10"/>
        <rFont val="Times New Roman"/>
        <family val="1"/>
      </rPr>
      <t>КЗШ №102</t>
    </r>
  </si>
  <si>
    <r>
      <t xml:space="preserve">Капремонт  по заміні вікон  </t>
    </r>
    <r>
      <rPr>
        <b/>
        <sz val="10"/>
        <rFont val="Times New Roman"/>
        <family val="1"/>
      </rPr>
      <t>КЗШ №48</t>
    </r>
  </si>
  <si>
    <r>
      <t xml:space="preserve">Капремонт  по заміні вікон  </t>
    </r>
    <r>
      <rPr>
        <b/>
        <sz val="10"/>
        <rFont val="Times New Roman"/>
        <family val="1"/>
      </rPr>
      <t>КЗШ №72</t>
    </r>
  </si>
  <si>
    <r>
      <t xml:space="preserve">Капітальний ремонт спортивної зали </t>
    </r>
    <r>
      <rPr>
        <b/>
        <sz val="10"/>
        <rFont val="Times New Roman"/>
        <family val="1"/>
      </rPr>
      <t>КЗШ№19</t>
    </r>
  </si>
  <si>
    <r>
      <t>Папір і картон гофровані,паперова та картона тара  (</t>
    </r>
    <r>
      <rPr>
        <b/>
        <sz val="10"/>
        <rFont val="Times New Roman"/>
        <family val="1"/>
      </rPr>
      <t>сегрегатори</t>
    </r>
    <r>
      <rPr>
        <sz val="10"/>
        <rFont val="Times New Roman"/>
        <family val="1"/>
      </rPr>
      <t>)</t>
    </r>
  </si>
  <si>
    <r>
      <t>Вироби канцелярські, паперові (</t>
    </r>
    <r>
      <rPr>
        <b/>
        <sz val="10"/>
        <rFont val="Times New Roman"/>
        <family val="1"/>
      </rPr>
      <t>папір в пачках,папки швідкозшивачи, єдині квітки, грамоти, подяки, плани,листівки,дипломи,щоденники</t>
    </r>
    <r>
      <rPr>
        <sz val="10"/>
        <rFont val="Times New Roman"/>
        <family val="1"/>
      </rPr>
      <t>)</t>
    </r>
  </si>
  <si>
    <r>
      <t>Вироби пластмасові для будивництва; лінолеум і покриви на підлогу,тверді,непластікові (</t>
    </r>
    <r>
      <rPr>
        <b/>
        <sz val="10"/>
        <rFont val="Times New Roman"/>
        <family val="1"/>
      </rPr>
      <t>лінолеум</t>
    </r>
    <r>
      <rPr>
        <sz val="10"/>
        <rFont val="Times New Roman"/>
        <family val="1"/>
      </rPr>
      <t>)</t>
    </r>
  </si>
  <si>
    <r>
      <t>Вироби пластмасові інші (</t>
    </r>
    <r>
      <rPr>
        <b/>
        <sz val="10"/>
        <rFont val="Times New Roman"/>
        <family val="1"/>
      </rPr>
      <t>посуд столовий і кухоний</t>
    </r>
    <r>
      <rPr>
        <sz val="10"/>
        <rFont val="Times New Roman"/>
        <family val="1"/>
      </rPr>
      <t>)</t>
    </r>
  </si>
  <si>
    <r>
      <t>Вироби мінеральні неметалеві,інші (</t>
    </r>
    <r>
      <rPr>
        <b/>
        <sz val="10"/>
        <rFont val="Times New Roman"/>
        <family val="1"/>
      </rPr>
      <t>еврорубероід</t>
    </r>
    <r>
      <rPr>
        <sz val="10"/>
        <rFont val="Times New Roman"/>
        <family val="1"/>
      </rPr>
      <t>)</t>
    </r>
  </si>
  <si>
    <r>
      <t>Інші вироби з пластмас (</t>
    </r>
    <r>
      <rPr>
        <b/>
        <sz val="10"/>
        <rFont val="Times New Roman"/>
        <family val="1"/>
      </rPr>
      <t>файли</t>
    </r>
    <r>
      <rPr>
        <sz val="10"/>
        <rFont val="Times New Roman"/>
        <family val="1"/>
      </rPr>
      <t>)</t>
    </r>
  </si>
  <si>
    <r>
      <t>Радіатори та  котли центрального опалення  (</t>
    </r>
    <r>
      <rPr>
        <b/>
        <sz val="10"/>
        <rFont val="Times New Roman"/>
        <family val="1"/>
      </rPr>
      <t xml:space="preserve">секції біметалеві </t>
    </r>
    <r>
      <rPr>
        <sz val="10"/>
        <rFont val="Times New Roman"/>
        <family val="1"/>
      </rPr>
      <t>)</t>
    </r>
  </si>
  <si>
    <r>
      <t>Машини обчислюванні, частини та приладдя до них (</t>
    </r>
    <r>
      <rPr>
        <b/>
        <sz val="10"/>
        <rFont val="Times New Roman"/>
        <family val="1"/>
      </rPr>
      <t>принтер, роутер</t>
    </r>
    <r>
      <rPr>
        <sz val="10"/>
        <rFont val="Times New Roman"/>
        <family val="1"/>
      </rPr>
      <t xml:space="preserve">  )</t>
    </r>
  </si>
  <si>
    <t>Ппоролон</t>
  </si>
  <si>
    <r>
      <t xml:space="preserve"> Вироби інші (</t>
    </r>
    <r>
      <rPr>
        <b/>
        <sz val="10"/>
        <rFont val="Times New Roman"/>
        <family val="1"/>
      </rPr>
      <t>ялинкові прикраси ,термоси</t>
    </r>
    <r>
      <rPr>
        <sz val="10"/>
        <rFont val="Times New Roman"/>
        <family val="1"/>
      </rPr>
      <t>)</t>
    </r>
  </si>
  <si>
    <r>
      <t xml:space="preserve">Послуги розважальні  інші </t>
    </r>
    <r>
      <rPr>
        <b/>
        <sz val="10"/>
        <rFont val="Times New Roman"/>
        <family val="1"/>
      </rPr>
      <t xml:space="preserve">(звукосвітловий супровід </t>
    </r>
    <r>
      <rPr>
        <sz val="10"/>
        <rFont val="Times New Roman"/>
        <family val="1"/>
      </rPr>
      <t>)</t>
    </r>
  </si>
  <si>
    <t>Проектор</t>
  </si>
  <si>
    <t>Плита електрична з духовою шафою та без дух. шафи</t>
  </si>
  <si>
    <t>Радіомікрофони</t>
  </si>
  <si>
    <t>Новорічні костюми</t>
  </si>
  <si>
    <t>закупівель  на  2015 рік  (зі змінами) без проведення  процедур закупівель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</si>
</sst>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[$-FC19]d\ mmmm\ yyyy\ &quot;г.&quot;"/>
  </numFmts>
  <fonts count="34">
    <font>
      <sz val="10"/>
      <name val="Arial"/>
      <family val="0"/>
    </font>
    <font>
      <sz val="10"/>
      <name val="Times New Roman"/>
      <family val="1"/>
    </font>
    <font>
      <u val="single"/>
      <sz val="11.7"/>
      <color indexed="12"/>
      <name val="Arial"/>
      <family val="0"/>
    </font>
    <font>
      <u val="single"/>
      <sz val="11.7"/>
      <color indexed="36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4" fontId="9" fillId="0" borderId="30" xfId="0" applyNumberFormat="1" applyFont="1" applyFill="1" applyBorder="1" applyAlignment="1">
      <alignment horizontal="center" shrinkToFit="1"/>
    </xf>
    <xf numFmtId="0" fontId="12" fillId="0" borderId="31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/>
    </xf>
    <xf numFmtId="4" fontId="1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33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4" fontId="0" fillId="0" borderId="0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2" fillId="0" borderId="4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13.20.1" TargetMode="External" /><Relationship Id="rId2" Type="http://schemas.openxmlformats.org/officeDocument/2006/relationships/hyperlink" Target="http://dkpp.rv.ua/index.php?level=16.21.1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zoomScaleSheetLayoutView="100" zoomScalePageLayoutView="0" workbookViewId="0" topLeftCell="C98">
      <selection activeCell="H59" sqref="H1:P16384"/>
    </sheetView>
  </sheetViews>
  <sheetFormatPr defaultColWidth="9.140625" defaultRowHeight="12.75"/>
  <cols>
    <col min="1" max="1" width="4.8515625" style="21" customWidth="1"/>
    <col min="2" max="2" width="29.421875" style="82" customWidth="1"/>
    <col min="3" max="3" width="6.421875" style="19" customWidth="1"/>
    <col min="4" max="4" width="9.140625" style="19" customWidth="1"/>
    <col min="5" max="5" width="12.28125" style="19" customWidth="1"/>
    <col min="6" max="6" width="13.28125" style="19" customWidth="1"/>
    <col min="7" max="7" width="22.28125" style="35" customWidth="1"/>
    <col min="8" max="16384" width="9.140625" style="19" customWidth="1"/>
  </cols>
  <sheetData>
    <row r="1" spans="6:7" ht="36.75" customHeight="1">
      <c r="F1" s="144" t="s">
        <v>57</v>
      </c>
      <c r="G1" s="144"/>
    </row>
    <row r="3" spans="1:7" s="3" customFormat="1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s="3" customFormat="1" ht="12.75" customHeight="1" hidden="1">
      <c r="A4" s="73"/>
      <c r="B4" s="83"/>
      <c r="C4" s="73"/>
      <c r="D4" s="73"/>
      <c r="E4" s="73"/>
      <c r="F4" s="73"/>
      <c r="G4" s="73"/>
    </row>
    <row r="5" spans="1:7" s="3" customFormat="1" ht="18.75" customHeight="1">
      <c r="A5" s="150" t="s">
        <v>111</v>
      </c>
      <c r="B5" s="150"/>
      <c r="C5" s="150"/>
      <c r="D5" s="150"/>
      <c r="E5" s="150"/>
      <c r="F5" s="150"/>
      <c r="G5" s="150"/>
    </row>
    <row r="6" spans="1:7" s="4" customFormat="1" ht="16.5" customHeight="1">
      <c r="A6" s="145" t="s">
        <v>0</v>
      </c>
      <c r="B6" s="146"/>
      <c r="C6" s="146"/>
      <c r="D6" s="146"/>
      <c r="E6" s="146"/>
      <c r="F6" s="146"/>
      <c r="G6" s="146"/>
    </row>
    <row r="7" spans="1:7" s="6" customFormat="1" ht="14.25" customHeight="1">
      <c r="A7" s="147" t="s">
        <v>1</v>
      </c>
      <c r="B7" s="148"/>
      <c r="C7" s="148"/>
      <c r="D7" s="148"/>
      <c r="E7" s="148"/>
      <c r="F7" s="148"/>
      <c r="G7" s="148"/>
    </row>
    <row r="8" spans="1:7" s="6" customFormat="1" ht="14.25" customHeight="1" thickBot="1">
      <c r="A8" s="45"/>
      <c r="B8" s="84"/>
      <c r="C8" s="5"/>
      <c r="D8" s="5"/>
      <c r="E8" s="5"/>
      <c r="F8" s="5"/>
      <c r="G8" s="27"/>
    </row>
    <row r="9" spans="1:7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52" t="s">
        <v>177</v>
      </c>
      <c r="F9" s="52" t="s">
        <v>10</v>
      </c>
      <c r="G9" s="53" t="s">
        <v>13</v>
      </c>
    </row>
    <row r="10" spans="1:7" s="3" customFormat="1" ht="13.5" thickBot="1">
      <c r="A10" s="54">
        <v>1</v>
      </c>
      <c r="B10" s="86">
        <v>2</v>
      </c>
      <c r="C10" s="55">
        <v>3</v>
      </c>
      <c r="D10" s="55">
        <v>4</v>
      </c>
      <c r="E10" s="55">
        <v>5</v>
      </c>
      <c r="F10" s="55">
        <v>6</v>
      </c>
      <c r="G10" s="56">
        <v>7</v>
      </c>
    </row>
    <row r="11" spans="1:7" s="6" customFormat="1" ht="45" customHeight="1">
      <c r="A11" s="50">
        <v>1</v>
      </c>
      <c r="B11" s="80" t="s">
        <v>47</v>
      </c>
      <c r="C11" s="8">
        <v>2210</v>
      </c>
      <c r="D11" s="8" t="s">
        <v>6</v>
      </c>
      <c r="E11" s="9">
        <v>99000</v>
      </c>
      <c r="F11" s="8" t="s">
        <v>9</v>
      </c>
      <c r="G11" s="26" t="s">
        <v>22</v>
      </c>
    </row>
    <row r="12" spans="1:7" s="6" customFormat="1" ht="102" customHeight="1">
      <c r="A12" s="50">
        <v>2</v>
      </c>
      <c r="B12" s="80" t="s">
        <v>157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s="6" customFormat="1" ht="48.75" customHeight="1">
      <c r="A13" s="50">
        <v>3</v>
      </c>
      <c r="B13" s="80" t="s">
        <v>96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s="6" customFormat="1" ht="45" customHeight="1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s="6" customFormat="1" ht="45" customHeight="1">
      <c r="A15" s="50">
        <v>5</v>
      </c>
      <c r="B15" s="80" t="s">
        <v>107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s="6" customFormat="1" ht="88.5" customHeight="1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s="6" customFormat="1" ht="92.25" customHeight="1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s="6" customFormat="1" ht="36.75" customHeight="1">
      <c r="A18" s="50">
        <v>8</v>
      </c>
      <c r="B18" s="80" t="s">
        <v>49</v>
      </c>
      <c r="C18" s="8">
        <v>2210</v>
      </c>
      <c r="D18" s="8" t="s">
        <v>6</v>
      </c>
      <c r="E18" s="9">
        <v>13617</v>
      </c>
      <c r="F18" s="8" t="s">
        <v>9</v>
      </c>
      <c r="G18" s="26" t="s">
        <v>42</v>
      </c>
    </row>
    <row r="19" spans="1:7" s="6" customFormat="1" ht="28.5" customHeight="1">
      <c r="A19" s="50">
        <v>9</v>
      </c>
      <c r="B19" s="87" t="s">
        <v>54</v>
      </c>
      <c r="C19" s="8">
        <v>2210</v>
      </c>
      <c r="D19" s="8" t="s">
        <v>6</v>
      </c>
      <c r="E19" s="9">
        <v>164</v>
      </c>
      <c r="F19" s="8" t="s">
        <v>9</v>
      </c>
      <c r="G19" s="26" t="s">
        <v>15</v>
      </c>
    </row>
    <row r="20" spans="1:7" s="6" customFormat="1" ht="63" customHeight="1">
      <c r="A20" s="50">
        <v>10</v>
      </c>
      <c r="B20" s="80" t="s">
        <v>64</v>
      </c>
      <c r="C20" s="8">
        <v>2210</v>
      </c>
      <c r="D20" s="8" t="s">
        <v>6</v>
      </c>
      <c r="E20" s="9">
        <f>99901-5925</f>
        <v>93976</v>
      </c>
      <c r="F20" s="8" t="s">
        <v>9</v>
      </c>
      <c r="G20" s="26" t="s">
        <v>32</v>
      </c>
    </row>
    <row r="21" spans="1:7" s="6" customFormat="1" ht="63" customHeight="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</f>
        <v>493.8</v>
      </c>
      <c r="F21" s="8" t="s">
        <v>9</v>
      </c>
      <c r="G21" s="99" t="s">
        <v>151</v>
      </c>
    </row>
    <row r="22" spans="1:7" s="6" customFormat="1" ht="33.75" customHeight="1">
      <c r="A22" s="50">
        <v>12</v>
      </c>
      <c r="B22" s="80" t="s">
        <v>34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s="6" customFormat="1" ht="63" customHeight="1">
      <c r="A23" s="50">
        <v>13</v>
      </c>
      <c r="B23" s="80" t="s">
        <v>91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s="6" customFormat="1" ht="45" customHeight="1">
      <c r="A24" s="50">
        <v>14</v>
      </c>
      <c r="B24" s="80" t="s">
        <v>98</v>
      </c>
      <c r="C24" s="8">
        <v>2210</v>
      </c>
      <c r="D24" s="8" t="s">
        <v>6</v>
      </c>
      <c r="E24" s="9">
        <f>11520</f>
        <v>11520</v>
      </c>
      <c r="F24" s="8" t="s">
        <v>9</v>
      </c>
      <c r="G24" s="29" t="s">
        <v>16</v>
      </c>
    </row>
    <row r="25" spans="1:7" s="6" customFormat="1" ht="33" customHeight="1">
      <c r="A25" s="50">
        <v>15</v>
      </c>
      <c r="B25" s="80" t="s">
        <v>69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s="6" customFormat="1" ht="45" customHeight="1">
      <c r="A26" s="50">
        <v>16</v>
      </c>
      <c r="B26" s="80" t="s">
        <v>65</v>
      </c>
      <c r="C26" s="8">
        <v>2210</v>
      </c>
      <c r="D26" s="8" t="s">
        <v>6</v>
      </c>
      <c r="E26" s="9">
        <f>99140+800-8580-19500-17160</f>
        <v>54700</v>
      </c>
      <c r="F26" s="8" t="s">
        <v>9</v>
      </c>
      <c r="G26" s="29" t="s">
        <v>14</v>
      </c>
    </row>
    <row r="27" spans="1:7" s="6" customFormat="1" ht="45" customHeight="1">
      <c r="A27" s="11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s="6" customFormat="1" ht="42" customHeight="1">
      <c r="A28" s="50">
        <v>18</v>
      </c>
      <c r="B28" s="80" t="s">
        <v>62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s="6" customFormat="1" ht="103.5" customHeight="1">
      <c r="A29" s="50">
        <v>19</v>
      </c>
      <c r="B29" s="80" t="s">
        <v>148</v>
      </c>
      <c r="C29" s="8">
        <v>2210</v>
      </c>
      <c r="D29" s="8" t="s">
        <v>6</v>
      </c>
      <c r="E29" s="9">
        <f>99990+99000+94050+85160+97290-5290</f>
        <v>470200</v>
      </c>
      <c r="F29" s="8" t="s">
        <v>9</v>
      </c>
      <c r="G29" s="29" t="s">
        <v>163</v>
      </c>
    </row>
    <row r="30" spans="1:7" s="6" customFormat="1" ht="39.75" customHeight="1">
      <c r="A30" s="50">
        <v>20</v>
      </c>
      <c r="B30" s="80" t="s">
        <v>161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s="6" customFormat="1" ht="39" customHeight="1">
      <c r="A31" s="50">
        <v>21</v>
      </c>
      <c r="B31" s="80" t="s">
        <v>58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s="6" customFormat="1" ht="26.25" customHeight="1">
      <c r="A32" s="50">
        <v>22</v>
      </c>
      <c r="B32" s="44" t="s">
        <v>50</v>
      </c>
      <c r="C32" s="8">
        <v>2210</v>
      </c>
      <c r="D32" s="8" t="s">
        <v>6</v>
      </c>
      <c r="E32" s="9">
        <v>300</v>
      </c>
      <c r="F32" s="8" t="s">
        <v>9</v>
      </c>
      <c r="G32" s="26" t="s">
        <v>12</v>
      </c>
    </row>
    <row r="33" spans="1:7" s="6" customFormat="1" ht="30.75" customHeight="1">
      <c r="A33" s="50">
        <v>23</v>
      </c>
      <c r="B33" s="80" t="s">
        <v>40</v>
      </c>
      <c r="C33" s="8">
        <v>2210</v>
      </c>
      <c r="D33" s="8" t="s">
        <v>6</v>
      </c>
      <c r="E33" s="9">
        <v>56733</v>
      </c>
      <c r="F33" s="8" t="s">
        <v>9</v>
      </c>
      <c r="G33" s="29" t="s">
        <v>39</v>
      </c>
    </row>
    <row r="34" spans="1:7" s="6" customFormat="1" ht="30.75" customHeight="1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</row>
    <row r="35" spans="1:7" s="6" customFormat="1" ht="38.25" customHeight="1">
      <c r="A35" s="50">
        <v>25</v>
      </c>
      <c r="B35" s="80" t="s">
        <v>115</v>
      </c>
      <c r="C35" s="8">
        <v>2210</v>
      </c>
      <c r="D35" s="8" t="s">
        <v>6</v>
      </c>
      <c r="E35" s="9">
        <f>82105-16400</f>
        <v>65705</v>
      </c>
      <c r="F35" s="8" t="s">
        <v>9</v>
      </c>
      <c r="G35" s="26" t="s">
        <v>41</v>
      </c>
    </row>
    <row r="36" spans="1:7" s="6" customFormat="1" ht="35.25" customHeight="1">
      <c r="A36" s="50">
        <v>26</v>
      </c>
      <c r="B36" s="44" t="s">
        <v>63</v>
      </c>
      <c r="C36" s="8">
        <v>2210</v>
      </c>
      <c r="D36" s="8" t="s">
        <v>6</v>
      </c>
      <c r="E36" s="9">
        <v>13020</v>
      </c>
      <c r="F36" s="8" t="s">
        <v>9</v>
      </c>
      <c r="G36" s="26" t="s">
        <v>17</v>
      </c>
    </row>
    <row r="37" spans="1:7" s="6" customFormat="1" ht="50.25" customHeight="1">
      <c r="A37" s="50">
        <v>27</v>
      </c>
      <c r="B37" s="80" t="s">
        <v>66</v>
      </c>
      <c r="C37" s="8">
        <v>2210</v>
      </c>
      <c r="D37" s="8" t="s">
        <v>6</v>
      </c>
      <c r="E37" s="9">
        <f>8400+12840</f>
        <v>21240</v>
      </c>
      <c r="F37" s="8" t="s">
        <v>9</v>
      </c>
      <c r="G37" s="26" t="s">
        <v>21</v>
      </c>
    </row>
    <row r="38" spans="1:7" s="6" customFormat="1" ht="50.25" customHeight="1">
      <c r="A38" s="50">
        <v>28</v>
      </c>
      <c r="B38" s="80" t="s">
        <v>97</v>
      </c>
      <c r="C38" s="8">
        <v>2210</v>
      </c>
      <c r="D38" s="8" t="s">
        <v>6</v>
      </c>
      <c r="E38" s="9">
        <v>800</v>
      </c>
      <c r="F38" s="8" t="s">
        <v>9</v>
      </c>
      <c r="G38" s="26" t="s">
        <v>18</v>
      </c>
    </row>
    <row r="39" spans="1:7" s="6" customFormat="1" ht="42.75" customHeight="1">
      <c r="A39" s="50">
        <v>29</v>
      </c>
      <c r="B39" s="80" t="s">
        <v>51</v>
      </c>
      <c r="C39" s="8">
        <v>2210</v>
      </c>
      <c r="D39" s="8" t="s">
        <v>6</v>
      </c>
      <c r="E39" s="9">
        <v>5400</v>
      </c>
      <c r="F39" s="8" t="s">
        <v>9</v>
      </c>
      <c r="G39" s="26" t="s">
        <v>23</v>
      </c>
    </row>
    <row r="40" spans="1:7" s="6" customFormat="1" ht="40.5" customHeight="1">
      <c r="A40" s="50">
        <v>30</v>
      </c>
      <c r="B40" s="80" t="s">
        <v>52</v>
      </c>
      <c r="C40" s="8">
        <v>2210</v>
      </c>
      <c r="D40" s="8" t="s">
        <v>6</v>
      </c>
      <c r="E40" s="9">
        <v>99990</v>
      </c>
      <c r="F40" s="8" t="s">
        <v>9</v>
      </c>
      <c r="G40" s="26" t="s">
        <v>30</v>
      </c>
    </row>
    <row r="41" spans="1:7" s="6" customFormat="1" ht="33.75" customHeight="1">
      <c r="A41" s="50">
        <v>31</v>
      </c>
      <c r="B41" s="80" t="s">
        <v>112</v>
      </c>
      <c r="C41" s="8">
        <v>2210</v>
      </c>
      <c r="D41" s="8" t="s">
        <v>6</v>
      </c>
      <c r="E41" s="9">
        <f>5760</f>
        <v>5760</v>
      </c>
      <c r="F41" s="8" t="s">
        <v>9</v>
      </c>
      <c r="G41" s="26" t="s">
        <v>33</v>
      </c>
    </row>
    <row r="42" spans="1:7" s="6" customFormat="1" ht="45" customHeight="1">
      <c r="A42" s="50">
        <v>32</v>
      </c>
      <c r="B42" s="80" t="s">
        <v>92</v>
      </c>
      <c r="C42" s="8">
        <v>2210</v>
      </c>
      <c r="D42" s="8" t="s">
        <v>6</v>
      </c>
      <c r="E42" s="9">
        <v>99000</v>
      </c>
      <c r="F42" s="8" t="s">
        <v>9</v>
      </c>
      <c r="G42" s="26" t="s">
        <v>90</v>
      </c>
    </row>
    <row r="43" spans="1:7" s="6" customFormat="1" ht="88.5" customHeight="1">
      <c r="A43" s="50">
        <v>33</v>
      </c>
      <c r="B43" s="80" t="s">
        <v>150</v>
      </c>
      <c r="C43" s="8">
        <v>2210</v>
      </c>
      <c r="D43" s="8" t="s">
        <v>6</v>
      </c>
      <c r="E43" s="9">
        <v>99990</v>
      </c>
      <c r="F43" s="8" t="s">
        <v>9</v>
      </c>
      <c r="G43" s="26" t="s">
        <v>29</v>
      </c>
    </row>
    <row r="44" spans="1:7" s="3" customFormat="1" ht="108" customHeight="1">
      <c r="A44" s="50">
        <v>34</v>
      </c>
      <c r="B44" s="44" t="s">
        <v>67</v>
      </c>
      <c r="C44" s="8">
        <v>2210</v>
      </c>
      <c r="D44" s="8" t="s">
        <v>6</v>
      </c>
      <c r="E44" s="9">
        <f>630</f>
        <v>630</v>
      </c>
      <c r="F44" s="8" t="s">
        <v>9</v>
      </c>
      <c r="G44" s="26" t="s">
        <v>19</v>
      </c>
    </row>
    <row r="45" spans="1:7" s="6" customFormat="1" ht="35.25" customHeight="1">
      <c r="A45" s="50">
        <v>35</v>
      </c>
      <c r="B45" s="44" t="s">
        <v>53</v>
      </c>
      <c r="C45" s="8">
        <v>2210</v>
      </c>
      <c r="D45" s="8" t="s">
        <v>6</v>
      </c>
      <c r="E45" s="9">
        <f>18280+14250</f>
        <v>32530</v>
      </c>
      <c r="F45" s="8" t="s">
        <v>9</v>
      </c>
      <c r="G45" s="29" t="s">
        <v>20</v>
      </c>
    </row>
    <row r="46" spans="1:7" s="6" customFormat="1" ht="26.25" thickBot="1">
      <c r="A46" s="50">
        <v>36</v>
      </c>
      <c r="B46" s="88" t="s">
        <v>100</v>
      </c>
      <c r="C46" s="62">
        <v>2210</v>
      </c>
      <c r="D46" s="8" t="s">
        <v>6</v>
      </c>
      <c r="E46" s="74">
        <v>16970</v>
      </c>
      <c r="F46" s="62" t="s">
        <v>101</v>
      </c>
      <c r="G46" s="75"/>
    </row>
    <row r="47" spans="1:7" s="6" customFormat="1" ht="15" customHeight="1" thickBot="1">
      <c r="A47" s="57"/>
      <c r="B47" s="89" t="s">
        <v>7</v>
      </c>
      <c r="C47" s="11">
        <v>2210</v>
      </c>
      <c r="D47" s="12"/>
      <c r="E47" s="13">
        <f>SUM(E11:E46)</f>
        <v>1899811.996</v>
      </c>
      <c r="F47" s="12"/>
      <c r="G47" s="30"/>
    </row>
    <row r="48" spans="1:7" s="6" customFormat="1" ht="12.75" hidden="1">
      <c r="A48" s="65"/>
      <c r="B48" s="90"/>
      <c r="C48" s="38"/>
      <c r="D48" s="7"/>
      <c r="E48" s="39"/>
      <c r="F48" s="7"/>
      <c r="G48" s="40"/>
    </row>
    <row r="49" spans="1:7" s="6" customFormat="1" ht="30" customHeight="1" hidden="1">
      <c r="A49" s="49">
        <v>53</v>
      </c>
      <c r="B49" s="44" t="s">
        <v>25</v>
      </c>
      <c r="C49" s="8">
        <v>2220</v>
      </c>
      <c r="D49" s="8" t="s">
        <v>6</v>
      </c>
      <c r="E49" s="8"/>
      <c r="F49" s="8"/>
      <c r="G49" s="26" t="s">
        <v>36</v>
      </c>
    </row>
    <row r="50" spans="1:7" s="6" customFormat="1" ht="30.75" customHeight="1" hidden="1">
      <c r="A50" s="49">
        <f>A49+1</f>
        <v>54</v>
      </c>
      <c r="B50" s="44" t="s">
        <v>26</v>
      </c>
      <c r="C50" s="8">
        <v>2220</v>
      </c>
      <c r="D50" s="8" t="s">
        <v>6</v>
      </c>
      <c r="E50" s="8"/>
      <c r="F50" s="8"/>
      <c r="G50" s="26" t="s">
        <v>37</v>
      </c>
    </row>
    <row r="51" spans="1:7" s="6" customFormat="1" ht="51" customHeight="1" hidden="1">
      <c r="A51" s="49">
        <f>A50+1</f>
        <v>55</v>
      </c>
      <c r="B51" s="91" t="s">
        <v>24</v>
      </c>
      <c r="C51" s="10">
        <v>2220</v>
      </c>
      <c r="D51" s="10" t="s">
        <v>6</v>
      </c>
      <c r="E51" s="14"/>
      <c r="F51" s="10"/>
      <c r="G51" s="28" t="s">
        <v>38</v>
      </c>
    </row>
    <row r="52" spans="1:7" s="6" customFormat="1" ht="13.5" hidden="1" thickBot="1">
      <c r="A52" s="49"/>
      <c r="B52" s="89" t="s">
        <v>7</v>
      </c>
      <c r="C52" s="11">
        <v>2220</v>
      </c>
      <c r="D52" s="12"/>
      <c r="E52" s="13">
        <f>SUM(E49:E51)</f>
        <v>0</v>
      </c>
      <c r="F52" s="12"/>
      <c r="G52" s="30"/>
    </row>
    <row r="53" spans="1:7" s="6" customFormat="1" ht="31.5" customHeight="1">
      <c r="A53" s="49">
        <v>37</v>
      </c>
      <c r="B53" s="80" t="s">
        <v>134</v>
      </c>
      <c r="C53" s="8">
        <v>2240</v>
      </c>
      <c r="D53" s="8" t="s">
        <v>6</v>
      </c>
      <c r="E53" s="9">
        <f>99990-1347.6</f>
        <v>98642.4</v>
      </c>
      <c r="F53" s="8" t="s">
        <v>9</v>
      </c>
      <c r="G53" s="32" t="s">
        <v>102</v>
      </c>
    </row>
    <row r="54" spans="1:7" s="6" customFormat="1" ht="31.5" customHeight="1">
      <c r="A54" s="49">
        <v>38</v>
      </c>
      <c r="B54" s="80" t="s">
        <v>135</v>
      </c>
      <c r="C54" s="8">
        <v>2240</v>
      </c>
      <c r="D54" s="8" t="s">
        <v>6</v>
      </c>
      <c r="E54" s="9">
        <f>87969.6</f>
        <v>87969.6</v>
      </c>
      <c r="F54" s="8" t="s">
        <v>9</v>
      </c>
      <c r="G54" s="32" t="s">
        <v>102</v>
      </c>
    </row>
    <row r="55" spans="1:7" s="6" customFormat="1" ht="31.5" customHeight="1">
      <c r="A55" s="49">
        <f aca="true" t="shared" si="0" ref="A55:A95">A54+1</f>
        <v>39</v>
      </c>
      <c r="B55" s="80" t="s">
        <v>136</v>
      </c>
      <c r="C55" s="8">
        <v>2240</v>
      </c>
      <c r="D55" s="8" t="s">
        <v>6</v>
      </c>
      <c r="E55" s="9">
        <f>75629.6</f>
        <v>75629.6</v>
      </c>
      <c r="F55" s="8" t="s">
        <v>9</v>
      </c>
      <c r="G55" s="32" t="s">
        <v>102</v>
      </c>
    </row>
    <row r="56" spans="1:7" s="6" customFormat="1" ht="33" customHeight="1">
      <c r="A56" s="49">
        <f t="shared" si="0"/>
        <v>40</v>
      </c>
      <c r="B56" s="80" t="s">
        <v>137</v>
      </c>
      <c r="C56" s="8">
        <v>2240</v>
      </c>
      <c r="D56" s="8" t="s">
        <v>6</v>
      </c>
      <c r="E56" s="9">
        <f>86899.4-1475</f>
        <v>85424.4</v>
      </c>
      <c r="F56" s="8" t="s">
        <v>9</v>
      </c>
      <c r="G56" s="32" t="s">
        <v>102</v>
      </c>
    </row>
    <row r="57" spans="1:7" s="6" customFormat="1" ht="32.25" customHeight="1">
      <c r="A57" s="49">
        <f t="shared" si="0"/>
        <v>41</v>
      </c>
      <c r="B57" s="80" t="s">
        <v>138</v>
      </c>
      <c r="C57" s="8">
        <v>2240</v>
      </c>
      <c r="D57" s="8" t="s">
        <v>6</v>
      </c>
      <c r="E57" s="9">
        <f>88570.8-800.4</f>
        <v>87770.40000000001</v>
      </c>
      <c r="F57" s="8" t="s">
        <v>9</v>
      </c>
      <c r="G57" s="32" t="s">
        <v>102</v>
      </c>
    </row>
    <row r="58" spans="1:7" s="6" customFormat="1" ht="34.5" customHeight="1">
      <c r="A58" s="49">
        <f t="shared" si="0"/>
        <v>42</v>
      </c>
      <c r="B58" s="80" t="s">
        <v>70</v>
      </c>
      <c r="C58" s="8">
        <v>2240</v>
      </c>
      <c r="D58" s="8" t="s">
        <v>6</v>
      </c>
      <c r="E58" s="9">
        <f>89184-613.2</f>
        <v>88570.8</v>
      </c>
      <c r="F58" s="8" t="s">
        <v>9</v>
      </c>
      <c r="G58" s="32" t="s">
        <v>102</v>
      </c>
    </row>
    <row r="59" spans="1:7" s="6" customFormat="1" ht="35.25" customHeight="1">
      <c r="A59" s="49">
        <f t="shared" si="0"/>
        <v>43</v>
      </c>
      <c r="B59" s="80" t="s">
        <v>139</v>
      </c>
      <c r="C59" s="8">
        <v>2240</v>
      </c>
      <c r="D59" s="8" t="s">
        <v>6</v>
      </c>
      <c r="E59" s="9">
        <f>94670.4</f>
        <v>94670.4</v>
      </c>
      <c r="F59" s="8" t="s">
        <v>9</v>
      </c>
      <c r="G59" s="32" t="s">
        <v>102</v>
      </c>
    </row>
    <row r="60" spans="1:7" s="6" customFormat="1" ht="35.25" customHeight="1">
      <c r="A60" s="49">
        <f t="shared" si="0"/>
        <v>44</v>
      </c>
      <c r="B60" s="80" t="s">
        <v>140</v>
      </c>
      <c r="C60" s="8">
        <v>2240</v>
      </c>
      <c r="D60" s="8" t="s">
        <v>6</v>
      </c>
      <c r="E60" s="9">
        <f>96020.4</f>
        <v>96020.4</v>
      </c>
      <c r="F60" s="8" t="s">
        <v>9</v>
      </c>
      <c r="G60" s="32" t="s">
        <v>102</v>
      </c>
    </row>
    <row r="61" spans="1:7" s="6" customFormat="1" ht="35.25" customHeight="1">
      <c r="A61" s="49">
        <f t="shared" si="0"/>
        <v>45</v>
      </c>
      <c r="B61" s="80" t="s">
        <v>141</v>
      </c>
      <c r="C61" s="8">
        <v>2240</v>
      </c>
      <c r="D61" s="8" t="s">
        <v>6</v>
      </c>
      <c r="E61" s="9">
        <f>99630</f>
        <v>99630</v>
      </c>
      <c r="F61" s="8" t="s">
        <v>9</v>
      </c>
      <c r="G61" s="32" t="s">
        <v>102</v>
      </c>
    </row>
    <row r="62" spans="1:7" s="6" customFormat="1" ht="35.25" customHeight="1">
      <c r="A62" s="49">
        <f t="shared" si="0"/>
        <v>46</v>
      </c>
      <c r="B62" s="80" t="s">
        <v>142</v>
      </c>
      <c r="C62" s="8">
        <v>2240</v>
      </c>
      <c r="D62" s="8" t="s">
        <v>6</v>
      </c>
      <c r="E62" s="9">
        <f>90484.8-619.2</f>
        <v>89865.6</v>
      </c>
      <c r="F62" s="8" t="s">
        <v>9</v>
      </c>
      <c r="G62" s="32" t="s">
        <v>102</v>
      </c>
    </row>
    <row r="63" spans="1:7" s="6" customFormat="1" ht="34.5" customHeight="1">
      <c r="A63" s="49">
        <f t="shared" si="0"/>
        <v>47</v>
      </c>
      <c r="B63" s="80" t="s">
        <v>143</v>
      </c>
      <c r="C63" s="8">
        <v>2240</v>
      </c>
      <c r="D63" s="8" t="s">
        <v>6</v>
      </c>
      <c r="E63" s="9">
        <v>87687.6</v>
      </c>
      <c r="F63" s="8" t="s">
        <v>9</v>
      </c>
      <c r="G63" s="32" t="s">
        <v>102</v>
      </c>
    </row>
    <row r="64" spans="1:7" s="6" customFormat="1" ht="35.25" customHeight="1">
      <c r="A64" s="49">
        <f t="shared" si="0"/>
        <v>48</v>
      </c>
      <c r="B64" s="80" t="s">
        <v>144</v>
      </c>
      <c r="C64" s="8">
        <v>2240</v>
      </c>
      <c r="D64" s="8" t="s">
        <v>6</v>
      </c>
      <c r="E64" s="9">
        <v>93684</v>
      </c>
      <c r="F64" s="8" t="s">
        <v>9</v>
      </c>
      <c r="G64" s="32" t="s">
        <v>102</v>
      </c>
    </row>
    <row r="65" spans="1:7" s="6" customFormat="1" ht="34.5" customHeight="1">
      <c r="A65" s="49">
        <f t="shared" si="0"/>
        <v>49</v>
      </c>
      <c r="B65" s="80" t="s">
        <v>120</v>
      </c>
      <c r="C65" s="8">
        <v>2240</v>
      </c>
      <c r="D65" s="8" t="s">
        <v>6</v>
      </c>
      <c r="E65" s="9">
        <v>84223.2</v>
      </c>
      <c r="F65" s="8" t="s">
        <v>9</v>
      </c>
      <c r="G65" s="32" t="s">
        <v>102</v>
      </c>
    </row>
    <row r="66" spans="1:7" s="6" customFormat="1" ht="39" customHeight="1">
      <c r="A66" s="49">
        <f t="shared" si="0"/>
        <v>50</v>
      </c>
      <c r="B66" s="80" t="s">
        <v>118</v>
      </c>
      <c r="C66" s="8">
        <v>2240</v>
      </c>
      <c r="D66" s="8" t="s">
        <v>6</v>
      </c>
      <c r="E66" s="9">
        <v>79053.6</v>
      </c>
      <c r="F66" s="8" t="s">
        <v>9</v>
      </c>
      <c r="G66" s="32" t="s">
        <v>102</v>
      </c>
    </row>
    <row r="67" spans="1:7" s="6" customFormat="1" ht="32.25" customHeight="1">
      <c r="A67" s="49">
        <f t="shared" si="0"/>
        <v>51</v>
      </c>
      <c r="B67" s="80" t="s">
        <v>121</v>
      </c>
      <c r="C67" s="8">
        <v>2240</v>
      </c>
      <c r="D67" s="8" t="s">
        <v>6</v>
      </c>
      <c r="E67" s="9">
        <v>97981.2</v>
      </c>
      <c r="F67" s="8" t="s">
        <v>9</v>
      </c>
      <c r="G67" s="32" t="s">
        <v>102</v>
      </c>
    </row>
    <row r="68" spans="1:7" s="6" customFormat="1" ht="30" customHeight="1">
      <c r="A68" s="49">
        <f t="shared" si="0"/>
        <v>52</v>
      </c>
      <c r="B68" s="80" t="s">
        <v>122</v>
      </c>
      <c r="C68" s="8">
        <v>2240</v>
      </c>
      <c r="D68" s="8" t="s">
        <v>6</v>
      </c>
      <c r="E68" s="9">
        <f>99912-43.2</f>
        <v>99868.8</v>
      </c>
      <c r="F68" s="8" t="s">
        <v>9</v>
      </c>
      <c r="G68" s="32" t="s">
        <v>102</v>
      </c>
    </row>
    <row r="69" spans="1:7" s="6" customFormat="1" ht="30" customHeight="1">
      <c r="A69" s="49">
        <f t="shared" si="0"/>
        <v>53</v>
      </c>
      <c r="B69" s="80" t="s">
        <v>123</v>
      </c>
      <c r="C69" s="8">
        <v>2240</v>
      </c>
      <c r="D69" s="8" t="s">
        <v>6</v>
      </c>
      <c r="E69" s="9">
        <v>81297.6</v>
      </c>
      <c r="F69" s="8" t="s">
        <v>9</v>
      </c>
      <c r="G69" s="32" t="s">
        <v>102</v>
      </c>
    </row>
    <row r="70" spans="1:7" s="6" customFormat="1" ht="36.75" customHeight="1">
      <c r="A70" s="49">
        <f t="shared" si="0"/>
        <v>54</v>
      </c>
      <c r="B70" s="80" t="s">
        <v>124</v>
      </c>
      <c r="C70" s="8">
        <v>2240</v>
      </c>
      <c r="D70" s="8" t="s">
        <v>6</v>
      </c>
      <c r="E70" s="9">
        <v>98037.8</v>
      </c>
      <c r="F70" s="8" t="s">
        <v>9</v>
      </c>
      <c r="G70" s="32" t="s">
        <v>102</v>
      </c>
    </row>
    <row r="71" spans="1:7" s="6" customFormat="1" ht="35.25" customHeight="1">
      <c r="A71" s="49">
        <f t="shared" si="0"/>
        <v>55</v>
      </c>
      <c r="B71" s="80" t="s">
        <v>125</v>
      </c>
      <c r="C71" s="8">
        <v>2240</v>
      </c>
      <c r="D71" s="8" t="s">
        <v>6</v>
      </c>
      <c r="E71" s="9">
        <v>88833.6</v>
      </c>
      <c r="F71" s="8" t="s">
        <v>9</v>
      </c>
      <c r="G71" s="32" t="s">
        <v>102</v>
      </c>
    </row>
    <row r="72" spans="1:7" s="6" customFormat="1" ht="39.75" customHeight="1">
      <c r="A72" s="49">
        <f t="shared" si="0"/>
        <v>56</v>
      </c>
      <c r="B72" s="80" t="s">
        <v>162</v>
      </c>
      <c r="C72" s="8">
        <v>2240</v>
      </c>
      <c r="D72" s="8" t="s">
        <v>6</v>
      </c>
      <c r="E72" s="9">
        <v>94080</v>
      </c>
      <c r="F72" s="8" t="s">
        <v>9</v>
      </c>
      <c r="G72" s="32" t="s">
        <v>102</v>
      </c>
    </row>
    <row r="73" spans="1:7" s="6" customFormat="1" ht="31.5" customHeight="1">
      <c r="A73" s="49">
        <f t="shared" si="0"/>
        <v>57</v>
      </c>
      <c r="B73" s="80" t="s">
        <v>126</v>
      </c>
      <c r="C73" s="8">
        <v>2240</v>
      </c>
      <c r="D73" s="8" t="s">
        <v>6</v>
      </c>
      <c r="E73" s="9">
        <v>88621.2</v>
      </c>
      <c r="F73" s="8" t="s">
        <v>9</v>
      </c>
      <c r="G73" s="32" t="s">
        <v>102</v>
      </c>
    </row>
    <row r="74" spans="1:7" s="6" customFormat="1" ht="32.25" customHeight="1">
      <c r="A74" s="49">
        <f t="shared" si="0"/>
        <v>58</v>
      </c>
      <c r="B74" s="80" t="s">
        <v>127</v>
      </c>
      <c r="C74" s="8">
        <v>2240</v>
      </c>
      <c r="D74" s="8" t="s">
        <v>6</v>
      </c>
      <c r="E74" s="9">
        <v>99940.8</v>
      </c>
      <c r="F74" s="8" t="s">
        <v>9</v>
      </c>
      <c r="G74" s="32" t="s">
        <v>102</v>
      </c>
    </row>
    <row r="75" spans="1:7" s="6" customFormat="1" ht="34.5" customHeight="1">
      <c r="A75" s="49">
        <f t="shared" si="0"/>
        <v>59</v>
      </c>
      <c r="B75" s="80" t="s">
        <v>117</v>
      </c>
      <c r="C75" s="8">
        <v>2240</v>
      </c>
      <c r="D75" s="8" t="s">
        <v>6</v>
      </c>
      <c r="E75" s="9">
        <v>87172.8</v>
      </c>
      <c r="F75" s="8" t="s">
        <v>9</v>
      </c>
      <c r="G75" s="32" t="s">
        <v>102</v>
      </c>
    </row>
    <row r="76" spans="1:7" s="6" customFormat="1" ht="30.75" customHeight="1">
      <c r="A76" s="49">
        <f t="shared" si="0"/>
        <v>60</v>
      </c>
      <c r="B76" s="80" t="s">
        <v>145</v>
      </c>
      <c r="C76" s="8">
        <v>2240</v>
      </c>
      <c r="D76" s="8" t="s">
        <v>6</v>
      </c>
      <c r="E76" s="9">
        <f>94492.8-957.6</f>
        <v>93535.2</v>
      </c>
      <c r="F76" s="8" t="s">
        <v>9</v>
      </c>
      <c r="G76" s="32" t="s">
        <v>102</v>
      </c>
    </row>
    <row r="77" spans="1:7" s="6" customFormat="1" ht="27" customHeight="1">
      <c r="A77" s="49">
        <f t="shared" si="0"/>
        <v>61</v>
      </c>
      <c r="B77" s="80" t="s">
        <v>71</v>
      </c>
      <c r="C77" s="8">
        <v>2240</v>
      </c>
      <c r="D77" s="8" t="s">
        <v>6</v>
      </c>
      <c r="E77" s="9">
        <v>99811.2</v>
      </c>
      <c r="F77" s="8" t="s">
        <v>9</v>
      </c>
      <c r="G77" s="32" t="s">
        <v>102</v>
      </c>
    </row>
    <row r="78" spans="1:7" s="6" customFormat="1" ht="27.75" customHeight="1">
      <c r="A78" s="49">
        <f t="shared" si="0"/>
        <v>62</v>
      </c>
      <c r="B78" s="80" t="s">
        <v>119</v>
      </c>
      <c r="C78" s="8">
        <v>2240</v>
      </c>
      <c r="D78" s="8" t="s">
        <v>6</v>
      </c>
      <c r="E78" s="9">
        <v>58208</v>
      </c>
      <c r="F78" s="8" t="s">
        <v>9</v>
      </c>
      <c r="G78" s="32" t="s">
        <v>102</v>
      </c>
    </row>
    <row r="79" spans="1:7" s="6" customFormat="1" ht="32.25" customHeight="1">
      <c r="A79" s="49">
        <f t="shared" si="0"/>
        <v>63</v>
      </c>
      <c r="B79" s="80" t="s">
        <v>128</v>
      </c>
      <c r="C79" s="8">
        <v>2240</v>
      </c>
      <c r="D79" s="8" t="s">
        <v>6</v>
      </c>
      <c r="E79" s="9">
        <v>95707.2</v>
      </c>
      <c r="F79" s="8" t="s">
        <v>9</v>
      </c>
      <c r="G79" s="32" t="s">
        <v>102</v>
      </c>
    </row>
    <row r="80" spans="1:7" s="6" customFormat="1" ht="33" customHeight="1">
      <c r="A80" s="49">
        <f t="shared" si="0"/>
        <v>64</v>
      </c>
      <c r="B80" s="80" t="s">
        <v>129</v>
      </c>
      <c r="C80" s="8">
        <v>2240</v>
      </c>
      <c r="D80" s="8" t="s">
        <v>6</v>
      </c>
      <c r="E80" s="9">
        <v>91654.8</v>
      </c>
      <c r="F80" s="8" t="s">
        <v>9</v>
      </c>
      <c r="G80" s="32" t="s">
        <v>102</v>
      </c>
    </row>
    <row r="81" spans="1:7" s="6" customFormat="1" ht="29.25" customHeight="1">
      <c r="A81" s="49">
        <f t="shared" si="0"/>
        <v>65</v>
      </c>
      <c r="B81" s="80" t="s">
        <v>130</v>
      </c>
      <c r="C81" s="8">
        <v>2240</v>
      </c>
      <c r="D81" s="8" t="s">
        <v>6</v>
      </c>
      <c r="E81" s="9">
        <v>86700</v>
      </c>
      <c r="F81" s="8" t="s">
        <v>9</v>
      </c>
      <c r="G81" s="32" t="s">
        <v>102</v>
      </c>
    </row>
    <row r="82" spans="1:7" s="6" customFormat="1" ht="29.25" customHeight="1">
      <c r="A82" s="49">
        <f t="shared" si="0"/>
        <v>66</v>
      </c>
      <c r="B82" s="80" t="s">
        <v>131</v>
      </c>
      <c r="C82" s="8">
        <v>2240</v>
      </c>
      <c r="D82" s="8" t="s">
        <v>6</v>
      </c>
      <c r="E82" s="9">
        <v>97106.4</v>
      </c>
      <c r="F82" s="8" t="s">
        <v>9</v>
      </c>
      <c r="G82" s="32" t="s">
        <v>102</v>
      </c>
    </row>
    <row r="83" spans="1:7" s="6" customFormat="1" ht="40.5" customHeight="1">
      <c r="A83" s="49">
        <f t="shared" si="0"/>
        <v>67</v>
      </c>
      <c r="B83" s="80" t="s">
        <v>116</v>
      </c>
      <c r="C83" s="8">
        <v>2240</v>
      </c>
      <c r="D83" s="8" t="s">
        <v>6</v>
      </c>
      <c r="E83" s="9">
        <v>86160</v>
      </c>
      <c r="F83" s="8" t="s">
        <v>9</v>
      </c>
      <c r="G83" s="32" t="s">
        <v>102</v>
      </c>
    </row>
    <row r="84" spans="1:7" s="6" customFormat="1" ht="29.25" customHeight="1">
      <c r="A84" s="49">
        <f t="shared" si="0"/>
        <v>68</v>
      </c>
      <c r="B84" s="80" t="s">
        <v>132</v>
      </c>
      <c r="C84" s="8">
        <v>2240</v>
      </c>
      <c r="D84" s="8" t="s">
        <v>6</v>
      </c>
      <c r="E84" s="9">
        <f>60172.8+12225.6</f>
        <v>72398.40000000001</v>
      </c>
      <c r="F84" s="8" t="s">
        <v>9</v>
      </c>
      <c r="G84" s="32" t="s">
        <v>102</v>
      </c>
    </row>
    <row r="85" spans="1:7" s="6" customFormat="1" ht="29.25" customHeight="1">
      <c r="A85" s="49">
        <f t="shared" si="0"/>
        <v>69</v>
      </c>
      <c r="B85" s="80" t="s">
        <v>99</v>
      </c>
      <c r="C85" s="8">
        <v>2240</v>
      </c>
      <c r="D85" s="8" t="s">
        <v>6</v>
      </c>
      <c r="E85" s="9">
        <f>29150.4-7.2</f>
        <v>29143.2</v>
      </c>
      <c r="F85" s="8" t="s">
        <v>9</v>
      </c>
      <c r="G85" s="32" t="s">
        <v>102</v>
      </c>
    </row>
    <row r="86" spans="1:7" s="6" customFormat="1" ht="29.25" customHeight="1">
      <c r="A86" s="49">
        <f t="shared" si="0"/>
        <v>70</v>
      </c>
      <c r="B86" s="80" t="s">
        <v>133</v>
      </c>
      <c r="C86" s="8">
        <v>2240</v>
      </c>
      <c r="D86" s="8" t="s">
        <v>6</v>
      </c>
      <c r="E86" s="9">
        <f>55716-1917.6</f>
        <v>53798.4</v>
      </c>
      <c r="F86" s="8" t="s">
        <v>9</v>
      </c>
      <c r="G86" s="32" t="s">
        <v>102</v>
      </c>
    </row>
    <row r="87" spans="1:7" s="6" customFormat="1" ht="29.25" customHeight="1">
      <c r="A87" s="49">
        <f t="shared" si="0"/>
        <v>71</v>
      </c>
      <c r="B87" s="80" t="s">
        <v>72</v>
      </c>
      <c r="C87" s="8">
        <v>2240</v>
      </c>
      <c r="D87" s="8" t="s">
        <v>6</v>
      </c>
      <c r="E87" s="9">
        <v>62424</v>
      </c>
      <c r="F87" s="8" t="s">
        <v>9</v>
      </c>
      <c r="G87" s="32" t="s">
        <v>102</v>
      </c>
    </row>
    <row r="88" spans="1:7" s="6" customFormat="1" ht="29.25" customHeight="1">
      <c r="A88" s="49">
        <f t="shared" si="0"/>
        <v>72</v>
      </c>
      <c r="B88" s="80" t="s">
        <v>73</v>
      </c>
      <c r="C88" s="8">
        <v>2240</v>
      </c>
      <c r="D88" s="8" t="s">
        <v>6</v>
      </c>
      <c r="E88" s="9">
        <v>72001.2</v>
      </c>
      <c r="F88" s="8" t="s">
        <v>9</v>
      </c>
      <c r="G88" s="32" t="s">
        <v>102</v>
      </c>
    </row>
    <row r="89" spans="1:7" s="6" customFormat="1" ht="29.25" customHeight="1">
      <c r="A89" s="49">
        <f t="shared" si="0"/>
        <v>73</v>
      </c>
      <c r="B89" s="80" t="s">
        <v>110</v>
      </c>
      <c r="C89" s="8">
        <v>2240</v>
      </c>
      <c r="D89" s="8" t="s">
        <v>6</v>
      </c>
      <c r="E89" s="9">
        <f>65364+6972</f>
        <v>72336</v>
      </c>
      <c r="F89" s="8" t="s">
        <v>9</v>
      </c>
      <c r="G89" s="32" t="s">
        <v>102</v>
      </c>
    </row>
    <row r="90" spans="1:7" s="6" customFormat="1" ht="33" customHeight="1">
      <c r="A90" s="49">
        <f t="shared" si="0"/>
        <v>74</v>
      </c>
      <c r="B90" s="80" t="s">
        <v>74</v>
      </c>
      <c r="C90" s="8">
        <v>2240</v>
      </c>
      <c r="D90" s="8" t="s">
        <v>6</v>
      </c>
      <c r="E90" s="9">
        <v>59845.2</v>
      </c>
      <c r="F90" s="8" t="s">
        <v>9</v>
      </c>
      <c r="G90" s="32" t="s">
        <v>102</v>
      </c>
    </row>
    <row r="91" spans="1:7" s="6" customFormat="1" ht="39" customHeight="1">
      <c r="A91" s="49">
        <f t="shared" si="0"/>
        <v>75</v>
      </c>
      <c r="B91" s="80" t="s">
        <v>75</v>
      </c>
      <c r="C91" s="8">
        <v>2240</v>
      </c>
      <c r="D91" s="8" t="s">
        <v>6</v>
      </c>
      <c r="E91" s="9">
        <f>68524.8+29469.6</f>
        <v>97994.4</v>
      </c>
      <c r="F91" s="8" t="s">
        <v>9</v>
      </c>
      <c r="G91" s="32" t="s">
        <v>102</v>
      </c>
    </row>
    <row r="92" spans="1:7" s="6" customFormat="1" ht="30" customHeight="1">
      <c r="A92" s="49">
        <f t="shared" si="0"/>
        <v>76</v>
      </c>
      <c r="B92" s="80" t="s">
        <v>76</v>
      </c>
      <c r="C92" s="8">
        <v>2240</v>
      </c>
      <c r="D92" s="8" t="s">
        <v>6</v>
      </c>
      <c r="E92" s="9">
        <v>94570.8</v>
      </c>
      <c r="F92" s="8" t="s">
        <v>9</v>
      </c>
      <c r="G92" s="32" t="s">
        <v>102</v>
      </c>
    </row>
    <row r="93" spans="1:7" s="6" customFormat="1" ht="29.25" customHeight="1">
      <c r="A93" s="49">
        <f t="shared" si="0"/>
        <v>77</v>
      </c>
      <c r="B93" s="80" t="s">
        <v>77</v>
      </c>
      <c r="C93" s="8">
        <v>2240</v>
      </c>
      <c r="D93" s="8" t="s">
        <v>6</v>
      </c>
      <c r="E93" s="9">
        <f>65540.4-6973.2</f>
        <v>58567.2</v>
      </c>
      <c r="F93" s="8" t="s">
        <v>9</v>
      </c>
      <c r="G93" s="32" t="s">
        <v>102</v>
      </c>
    </row>
    <row r="94" spans="1:7" s="6" customFormat="1" ht="27" customHeight="1">
      <c r="A94" s="49">
        <f t="shared" si="0"/>
        <v>78</v>
      </c>
      <c r="B94" s="80" t="s">
        <v>78</v>
      </c>
      <c r="C94" s="8">
        <v>2240</v>
      </c>
      <c r="D94" s="8" t="s">
        <v>6</v>
      </c>
      <c r="E94" s="9">
        <v>69259.2</v>
      </c>
      <c r="F94" s="8" t="s">
        <v>9</v>
      </c>
      <c r="G94" s="32" t="s">
        <v>102</v>
      </c>
    </row>
    <row r="95" spans="1:7" s="6" customFormat="1" ht="39.75" customHeight="1">
      <c r="A95" s="49">
        <f t="shared" si="0"/>
        <v>79</v>
      </c>
      <c r="B95" s="80" t="s">
        <v>109</v>
      </c>
      <c r="C95" s="8">
        <v>2240</v>
      </c>
      <c r="D95" s="8" t="s">
        <v>6</v>
      </c>
      <c r="E95" s="9">
        <v>90940.8</v>
      </c>
      <c r="F95" s="8" t="s">
        <v>9</v>
      </c>
      <c r="G95" s="32" t="s">
        <v>102</v>
      </c>
    </row>
    <row r="96" spans="1:7" s="6" customFormat="1" ht="39.75" customHeight="1">
      <c r="A96" s="49">
        <v>80</v>
      </c>
      <c r="B96" s="80" t="s">
        <v>164</v>
      </c>
      <c r="C96" s="8">
        <v>2240</v>
      </c>
      <c r="D96" s="8" t="s">
        <v>6</v>
      </c>
      <c r="E96" s="9">
        <v>99990</v>
      </c>
      <c r="F96" s="8" t="s">
        <v>153</v>
      </c>
      <c r="G96" s="32" t="s">
        <v>102</v>
      </c>
    </row>
    <row r="97" spans="1:7" s="6" customFormat="1" ht="44.25" customHeight="1">
      <c r="A97" s="49">
        <v>81</v>
      </c>
      <c r="B97" s="80" t="s">
        <v>44</v>
      </c>
      <c r="C97" s="8">
        <v>2240</v>
      </c>
      <c r="D97" s="8" t="s">
        <v>6</v>
      </c>
      <c r="E97" s="9">
        <v>1548</v>
      </c>
      <c r="F97" s="8" t="s">
        <v>9</v>
      </c>
      <c r="G97" s="31" t="s">
        <v>43</v>
      </c>
    </row>
    <row r="98" spans="1:7" s="6" customFormat="1" ht="28.5" customHeight="1">
      <c r="A98" s="8">
        <v>82</v>
      </c>
      <c r="B98" s="97" t="s">
        <v>147</v>
      </c>
      <c r="C98" s="8">
        <v>2240</v>
      </c>
      <c r="D98" s="8" t="s">
        <v>6</v>
      </c>
      <c r="E98" s="9">
        <v>71850</v>
      </c>
      <c r="F98" s="8" t="s">
        <v>9</v>
      </c>
      <c r="G98" s="32" t="s">
        <v>102</v>
      </c>
    </row>
    <row r="99" spans="1:7" s="6" customFormat="1" ht="36.75" customHeight="1">
      <c r="A99" s="8">
        <v>83</v>
      </c>
      <c r="B99" s="92" t="s">
        <v>174</v>
      </c>
      <c r="C99" s="8">
        <v>2240</v>
      </c>
      <c r="D99" s="8" t="s">
        <v>6</v>
      </c>
      <c r="E99" s="9">
        <v>31150</v>
      </c>
      <c r="F99" s="8" t="s">
        <v>9</v>
      </c>
      <c r="G99" s="76" t="s">
        <v>45</v>
      </c>
    </row>
    <row r="100" spans="1:7" s="6" customFormat="1" ht="26.25" thickBot="1">
      <c r="A100" s="60">
        <v>84</v>
      </c>
      <c r="B100" s="93" t="s">
        <v>100</v>
      </c>
      <c r="C100" s="62">
        <v>2240</v>
      </c>
      <c r="D100" s="8" t="s">
        <v>6</v>
      </c>
      <c r="E100" s="74">
        <v>20000</v>
      </c>
      <c r="F100" s="62" t="s">
        <v>101</v>
      </c>
      <c r="G100" s="64"/>
    </row>
    <row r="101" spans="1:7" s="6" customFormat="1" ht="13.5" thickBot="1">
      <c r="A101" s="57"/>
      <c r="B101" s="89" t="s">
        <v>8</v>
      </c>
      <c r="C101" s="2">
        <v>2240</v>
      </c>
      <c r="D101" s="12"/>
      <c r="E101" s="58">
        <f>SUM(E53:E100)</f>
        <v>3851375.400000001</v>
      </c>
      <c r="F101" s="12"/>
      <c r="G101" s="59"/>
    </row>
    <row r="102" spans="1:7" s="6" customFormat="1" ht="28.5" customHeight="1" thickBot="1">
      <c r="A102" s="60">
        <v>85</v>
      </c>
      <c r="B102" s="88" t="s">
        <v>55</v>
      </c>
      <c r="C102" s="61">
        <v>2282</v>
      </c>
      <c r="D102" s="62" t="s">
        <v>6</v>
      </c>
      <c r="E102" s="63">
        <v>16017</v>
      </c>
      <c r="F102" s="62" t="s">
        <v>9</v>
      </c>
      <c r="G102" s="64"/>
    </row>
    <row r="103" spans="1:7" s="6" customFormat="1" ht="13.5" thickBot="1">
      <c r="A103" s="57"/>
      <c r="B103" s="89" t="s">
        <v>7</v>
      </c>
      <c r="C103" s="2">
        <v>2282</v>
      </c>
      <c r="D103" s="12"/>
      <c r="E103" s="58">
        <f>SUM(E102)</f>
        <v>16017</v>
      </c>
      <c r="F103" s="12"/>
      <c r="G103" s="59"/>
    </row>
    <row r="104" spans="1:7" s="6" customFormat="1" ht="26.25" thickBot="1">
      <c r="A104" s="60">
        <v>86</v>
      </c>
      <c r="B104" s="88" t="s">
        <v>100</v>
      </c>
      <c r="C104" s="77">
        <v>3110</v>
      </c>
      <c r="D104" s="77" t="s">
        <v>6</v>
      </c>
      <c r="E104" s="63">
        <v>60190</v>
      </c>
      <c r="F104" s="77" t="s">
        <v>101</v>
      </c>
      <c r="G104" s="64"/>
    </row>
    <row r="105" spans="1:7" s="6" customFormat="1" ht="32.25" customHeight="1" thickBot="1">
      <c r="A105" s="8">
        <v>87</v>
      </c>
      <c r="B105" s="108" t="s">
        <v>176</v>
      </c>
      <c r="C105" s="15">
        <v>3110</v>
      </c>
      <c r="D105" s="15" t="s">
        <v>6</v>
      </c>
      <c r="E105" s="104">
        <v>13000</v>
      </c>
      <c r="F105" s="15" t="s">
        <v>175</v>
      </c>
      <c r="G105" s="109" t="s">
        <v>21</v>
      </c>
    </row>
    <row r="106" spans="1:7" s="6" customFormat="1" ht="16.5" customHeight="1" thickBot="1">
      <c r="A106" s="8"/>
      <c r="B106" s="89" t="s">
        <v>7</v>
      </c>
      <c r="C106" s="105">
        <v>3110</v>
      </c>
      <c r="D106" s="15"/>
      <c r="E106" s="106">
        <f>E104+E105</f>
        <v>73190</v>
      </c>
      <c r="F106" s="15"/>
      <c r="G106" s="76"/>
    </row>
    <row r="107" spans="1:7" s="6" customFormat="1" ht="33" customHeight="1">
      <c r="A107" s="81">
        <v>88</v>
      </c>
      <c r="B107" s="102" t="s">
        <v>103</v>
      </c>
      <c r="C107" s="15">
        <v>3132</v>
      </c>
      <c r="D107" s="8" t="s">
        <v>6</v>
      </c>
      <c r="E107" s="100">
        <v>749945</v>
      </c>
      <c r="F107" s="8" t="s">
        <v>9</v>
      </c>
      <c r="G107" s="103" t="s">
        <v>102</v>
      </c>
    </row>
    <row r="108" spans="1:7" s="6" customFormat="1" ht="29.25" customHeight="1">
      <c r="A108" s="8">
        <v>89</v>
      </c>
      <c r="B108" s="102" t="s">
        <v>149</v>
      </c>
      <c r="C108" s="15">
        <v>3132</v>
      </c>
      <c r="D108" s="8" t="s">
        <v>6</v>
      </c>
      <c r="E108" s="18">
        <v>920583.6</v>
      </c>
      <c r="F108" s="8" t="s">
        <v>9</v>
      </c>
      <c r="G108" s="103" t="s">
        <v>102</v>
      </c>
    </row>
    <row r="109" spans="1:7" s="6" customFormat="1" ht="24.75" customHeight="1">
      <c r="A109" s="8">
        <v>90</v>
      </c>
      <c r="B109" s="94" t="s">
        <v>79</v>
      </c>
      <c r="C109" s="16">
        <v>3132</v>
      </c>
      <c r="D109" s="7" t="s">
        <v>6</v>
      </c>
      <c r="E109" s="17">
        <v>113738.4</v>
      </c>
      <c r="F109" s="7" t="s">
        <v>9</v>
      </c>
      <c r="G109" s="101" t="s">
        <v>102</v>
      </c>
    </row>
    <row r="110" spans="1:7" s="6" customFormat="1" ht="26.25" customHeight="1">
      <c r="A110" s="71">
        <v>91</v>
      </c>
      <c r="B110" s="44" t="s">
        <v>80</v>
      </c>
      <c r="C110" s="15">
        <v>3132</v>
      </c>
      <c r="D110" s="8" t="s">
        <v>6</v>
      </c>
      <c r="E110" s="18">
        <v>812798.4</v>
      </c>
      <c r="F110" s="8" t="s">
        <v>9</v>
      </c>
      <c r="G110" s="32" t="s">
        <v>102</v>
      </c>
    </row>
    <row r="111" spans="1:7" s="6" customFormat="1" ht="30.75" customHeight="1">
      <c r="A111" s="8">
        <v>92</v>
      </c>
      <c r="B111" s="44" t="s">
        <v>81</v>
      </c>
      <c r="C111" s="15">
        <v>3132</v>
      </c>
      <c r="D111" s="8" t="s">
        <v>6</v>
      </c>
      <c r="E111" s="18">
        <v>660271.2</v>
      </c>
      <c r="F111" s="8" t="s">
        <v>9</v>
      </c>
      <c r="G111" s="32" t="s">
        <v>102</v>
      </c>
    </row>
    <row r="112" spans="1:7" s="6" customFormat="1" ht="27.75" customHeight="1">
      <c r="A112" s="8">
        <v>93</v>
      </c>
      <c r="B112" s="44" t="s">
        <v>82</v>
      </c>
      <c r="C112" s="15">
        <v>3132</v>
      </c>
      <c r="D112" s="8" t="s">
        <v>6</v>
      </c>
      <c r="E112" s="18">
        <v>824906.4</v>
      </c>
      <c r="F112" s="8" t="s">
        <v>9</v>
      </c>
      <c r="G112" s="32" t="s">
        <v>102</v>
      </c>
    </row>
    <row r="113" spans="1:7" s="6" customFormat="1" ht="27.75" customHeight="1" hidden="1">
      <c r="A113" s="8">
        <v>93</v>
      </c>
      <c r="B113" s="44" t="s">
        <v>166</v>
      </c>
      <c r="C113" s="15">
        <v>3132</v>
      </c>
      <c r="D113" s="8" t="s">
        <v>6</v>
      </c>
      <c r="E113" s="18"/>
      <c r="F113" s="8" t="s">
        <v>153</v>
      </c>
      <c r="G113" s="32" t="s">
        <v>102</v>
      </c>
    </row>
    <row r="114" spans="1:7" s="6" customFormat="1" ht="27.75" customHeight="1">
      <c r="A114" s="8">
        <v>94</v>
      </c>
      <c r="B114" s="44" t="s">
        <v>167</v>
      </c>
      <c r="C114" s="15">
        <v>3132</v>
      </c>
      <c r="D114" s="8" t="s">
        <v>6</v>
      </c>
      <c r="E114" s="18">
        <v>280891</v>
      </c>
      <c r="F114" s="8" t="s">
        <v>153</v>
      </c>
      <c r="G114" s="32" t="s">
        <v>165</v>
      </c>
    </row>
    <row r="115" spans="1:7" s="6" customFormat="1" ht="29.25" customHeight="1">
      <c r="A115" s="81">
        <v>95</v>
      </c>
      <c r="B115" s="44" t="s">
        <v>83</v>
      </c>
      <c r="C115" s="15">
        <v>3132</v>
      </c>
      <c r="D115" s="8" t="s">
        <v>6</v>
      </c>
      <c r="E115" s="18">
        <v>857080.8</v>
      </c>
      <c r="F115" s="8" t="s">
        <v>9</v>
      </c>
      <c r="G115" s="32" t="s">
        <v>102</v>
      </c>
    </row>
    <row r="116" spans="1:7" s="6" customFormat="1" ht="25.5" customHeight="1">
      <c r="A116" s="60">
        <v>96</v>
      </c>
      <c r="B116" s="44" t="s">
        <v>104</v>
      </c>
      <c r="C116" s="15">
        <v>3132</v>
      </c>
      <c r="D116" s="8" t="s">
        <v>6</v>
      </c>
      <c r="E116" s="18">
        <v>1018574.4</v>
      </c>
      <c r="F116" s="8" t="s">
        <v>9</v>
      </c>
      <c r="G116" s="32" t="s">
        <v>102</v>
      </c>
    </row>
    <row r="117" spans="1:7" s="6" customFormat="1" ht="29.25" customHeight="1">
      <c r="A117" s="81">
        <v>97</v>
      </c>
      <c r="B117" s="44" t="s">
        <v>84</v>
      </c>
      <c r="C117" s="15">
        <v>3132</v>
      </c>
      <c r="D117" s="8" t="s">
        <v>6</v>
      </c>
      <c r="E117" s="18">
        <v>689256</v>
      </c>
      <c r="F117" s="8" t="s">
        <v>9</v>
      </c>
      <c r="G117" s="32" t="s">
        <v>102</v>
      </c>
    </row>
    <row r="118" spans="1:7" s="6" customFormat="1" ht="29.25" customHeight="1">
      <c r="A118" s="8">
        <v>98</v>
      </c>
      <c r="B118" s="44" t="s">
        <v>85</v>
      </c>
      <c r="C118" s="15">
        <v>3132</v>
      </c>
      <c r="D118" s="8" t="s">
        <v>6</v>
      </c>
      <c r="E118" s="18">
        <v>928981.2</v>
      </c>
      <c r="F118" s="8" t="s">
        <v>9</v>
      </c>
      <c r="G118" s="32" t="s">
        <v>102</v>
      </c>
    </row>
    <row r="119" spans="1:7" s="6" customFormat="1" ht="29.25" customHeight="1">
      <c r="A119" s="8">
        <v>99</v>
      </c>
      <c r="B119" s="44" t="s">
        <v>171</v>
      </c>
      <c r="C119" s="15">
        <v>3132</v>
      </c>
      <c r="D119" s="8" t="s">
        <v>6</v>
      </c>
      <c r="E119" s="18">
        <v>315194</v>
      </c>
      <c r="F119" s="8" t="s">
        <v>153</v>
      </c>
      <c r="G119" s="32" t="s">
        <v>102</v>
      </c>
    </row>
    <row r="120" spans="1:7" s="6" customFormat="1" ht="29.25" customHeight="1">
      <c r="A120" s="8">
        <v>100</v>
      </c>
      <c r="B120" s="44" t="s">
        <v>168</v>
      </c>
      <c r="C120" s="15">
        <v>3132</v>
      </c>
      <c r="D120" s="8" t="s">
        <v>6</v>
      </c>
      <c r="E120" s="18">
        <v>890264</v>
      </c>
      <c r="F120" s="8" t="s">
        <v>153</v>
      </c>
      <c r="G120" s="32" t="s">
        <v>102</v>
      </c>
    </row>
    <row r="121" spans="1:7" s="6" customFormat="1" ht="29.25" customHeight="1">
      <c r="A121" s="8">
        <v>101</v>
      </c>
      <c r="B121" s="44" t="s">
        <v>169</v>
      </c>
      <c r="C121" s="15">
        <v>3132</v>
      </c>
      <c r="D121" s="8" t="s">
        <v>6</v>
      </c>
      <c r="E121" s="18">
        <v>695949</v>
      </c>
      <c r="F121" s="8" t="s">
        <v>153</v>
      </c>
      <c r="G121" s="32" t="s">
        <v>102</v>
      </c>
    </row>
    <row r="122" spans="1:7" s="6" customFormat="1" ht="29.25" customHeight="1">
      <c r="A122" s="8">
        <v>102</v>
      </c>
      <c r="B122" s="44" t="s">
        <v>170</v>
      </c>
      <c r="C122" s="15">
        <v>3132</v>
      </c>
      <c r="D122" s="8" t="s">
        <v>6</v>
      </c>
      <c r="E122" s="18">
        <v>460594</v>
      </c>
      <c r="F122" s="8" t="s">
        <v>153</v>
      </c>
      <c r="G122" s="32" t="s">
        <v>102</v>
      </c>
    </row>
    <row r="123" spans="1:7" s="6" customFormat="1" ht="29.25" customHeight="1">
      <c r="A123" s="8">
        <v>103</v>
      </c>
      <c r="B123" s="44" t="s">
        <v>172</v>
      </c>
      <c r="C123" s="15">
        <v>3132</v>
      </c>
      <c r="D123" s="8" t="s">
        <v>6</v>
      </c>
      <c r="E123" s="18">
        <v>399769</v>
      </c>
      <c r="F123" s="8" t="s">
        <v>153</v>
      </c>
      <c r="G123" s="32" t="s">
        <v>102</v>
      </c>
    </row>
    <row r="124" spans="1:7" s="6" customFormat="1" ht="29.25" customHeight="1">
      <c r="A124" s="8">
        <v>104</v>
      </c>
      <c r="B124" s="44" t="s">
        <v>178</v>
      </c>
      <c r="C124" s="15">
        <v>3132</v>
      </c>
      <c r="D124" s="8" t="s">
        <v>6</v>
      </c>
      <c r="E124" s="18">
        <v>1100000</v>
      </c>
      <c r="F124" s="8" t="s">
        <v>153</v>
      </c>
      <c r="G124" s="32" t="s">
        <v>102</v>
      </c>
    </row>
    <row r="125" spans="1:7" s="6" customFormat="1" ht="28.5" customHeight="1">
      <c r="A125" s="81">
        <v>105</v>
      </c>
      <c r="B125" s="44" t="s">
        <v>86</v>
      </c>
      <c r="C125" s="15">
        <v>3132</v>
      </c>
      <c r="D125" s="8" t="s">
        <v>6</v>
      </c>
      <c r="E125" s="18">
        <v>632650.8</v>
      </c>
      <c r="F125" s="8" t="s">
        <v>9</v>
      </c>
      <c r="G125" s="32" t="s">
        <v>102</v>
      </c>
    </row>
    <row r="126" spans="1:7" s="6" customFormat="1" ht="30" customHeight="1">
      <c r="A126" s="8">
        <v>106</v>
      </c>
      <c r="B126" s="44" t="s">
        <v>87</v>
      </c>
      <c r="C126" s="15">
        <v>3132</v>
      </c>
      <c r="D126" s="8" t="s">
        <v>6</v>
      </c>
      <c r="E126" s="18">
        <v>892610.4</v>
      </c>
      <c r="F126" s="8" t="s">
        <v>9</v>
      </c>
      <c r="G126" s="32" t="s">
        <v>102</v>
      </c>
    </row>
    <row r="127" spans="1:7" s="6" customFormat="1" ht="24" customHeight="1">
      <c r="A127" s="81">
        <v>107</v>
      </c>
      <c r="B127" s="44" t="s">
        <v>113</v>
      </c>
      <c r="C127" s="15">
        <v>3132</v>
      </c>
      <c r="D127" s="8" t="s">
        <v>114</v>
      </c>
      <c r="E127" s="18">
        <v>468000</v>
      </c>
      <c r="F127" s="8" t="s">
        <v>9</v>
      </c>
      <c r="G127" s="32" t="s">
        <v>102</v>
      </c>
    </row>
    <row r="128" spans="1:7" s="6" customFormat="1" ht="30.75" customHeight="1">
      <c r="A128" s="8">
        <v>108</v>
      </c>
      <c r="B128" s="44" t="s">
        <v>88</v>
      </c>
      <c r="C128" s="15">
        <v>3132</v>
      </c>
      <c r="D128" s="8" t="s">
        <v>6</v>
      </c>
      <c r="E128" s="18">
        <f>143000-13081.57+100000</f>
        <v>229918.43</v>
      </c>
      <c r="F128" s="8" t="s">
        <v>9</v>
      </c>
      <c r="G128" s="32" t="s">
        <v>102</v>
      </c>
    </row>
    <row r="129" spans="1:7" s="6" customFormat="1" ht="30.75" customHeight="1">
      <c r="A129" s="81">
        <v>109</v>
      </c>
      <c r="B129" s="44" t="s">
        <v>89</v>
      </c>
      <c r="C129" s="15">
        <v>3132</v>
      </c>
      <c r="D129" s="8" t="s">
        <v>6</v>
      </c>
      <c r="E129" s="18">
        <f>275454.97+88139</f>
        <v>363593.97</v>
      </c>
      <c r="F129" s="8" t="s">
        <v>9</v>
      </c>
      <c r="G129" s="32" t="s">
        <v>102</v>
      </c>
    </row>
    <row r="130" spans="1:7" s="6" customFormat="1" ht="30.75" customHeight="1" thickBot="1">
      <c r="A130" s="8">
        <v>110</v>
      </c>
      <c r="B130" s="88" t="s">
        <v>100</v>
      </c>
      <c r="C130" s="77">
        <v>3132</v>
      </c>
      <c r="D130" s="8" t="s">
        <v>6</v>
      </c>
      <c r="E130" s="78">
        <v>359333.73</v>
      </c>
      <c r="F130" s="62" t="s">
        <v>101</v>
      </c>
      <c r="G130" s="79"/>
    </row>
    <row r="131" spans="1:7" s="6" customFormat="1" ht="21.75" customHeight="1" thickBot="1">
      <c r="A131" s="107"/>
      <c r="B131" s="89" t="s">
        <v>8</v>
      </c>
      <c r="C131" s="11">
        <v>3132</v>
      </c>
      <c r="D131" s="11"/>
      <c r="E131" s="13">
        <f>SUM(E107:E130)</f>
        <v>14664903.730000002</v>
      </c>
      <c r="F131" s="12"/>
      <c r="G131" s="30"/>
    </row>
    <row r="132" spans="1:7" ht="20.25" customHeight="1" thickBot="1">
      <c r="A132" s="66"/>
      <c r="B132" s="67" t="s">
        <v>11</v>
      </c>
      <c r="C132" s="68"/>
      <c r="D132" s="68"/>
      <c r="E132" s="69">
        <f>E47+E101+E103+E131+E106</f>
        <v>20505298.126000002</v>
      </c>
      <c r="F132" s="68"/>
      <c r="G132" s="70"/>
    </row>
    <row r="133" spans="1:7" ht="15.75" customHeight="1">
      <c r="A133" s="45"/>
      <c r="B133" s="20"/>
      <c r="C133" s="21"/>
      <c r="D133" s="21"/>
      <c r="E133" s="22"/>
      <c r="F133" s="21"/>
      <c r="G133" s="33"/>
    </row>
    <row r="134" spans="1:7" ht="12.75" customHeight="1">
      <c r="A134" s="45"/>
      <c r="B134" s="20"/>
      <c r="C134" s="21"/>
      <c r="D134" s="21"/>
      <c r="E134" s="22"/>
      <c r="F134" s="42"/>
      <c r="G134" s="33"/>
    </row>
    <row r="135" spans="1:7" ht="12.75">
      <c r="A135" s="45"/>
      <c r="B135" s="20"/>
      <c r="C135" s="21"/>
      <c r="D135" s="21"/>
      <c r="E135" s="22"/>
      <c r="F135" s="21"/>
      <c r="G135" s="33"/>
    </row>
    <row r="136" spans="1:7" s="25" customFormat="1" ht="13.5">
      <c r="A136" s="46" t="s">
        <v>27</v>
      </c>
      <c r="B136" s="95"/>
      <c r="C136" s="23"/>
      <c r="D136" s="23"/>
      <c r="E136" s="24"/>
      <c r="F136" s="23"/>
      <c r="G136" s="34" t="s">
        <v>28</v>
      </c>
    </row>
    <row r="137" spans="1:7" s="6" customFormat="1" ht="12.75">
      <c r="A137" s="47"/>
      <c r="B137" s="96"/>
      <c r="G137" s="35"/>
    </row>
    <row r="138" spans="1:7" s="6" customFormat="1" ht="12.75">
      <c r="A138" s="48"/>
      <c r="B138" s="96"/>
      <c r="E138" s="41"/>
      <c r="G138" s="35"/>
    </row>
    <row r="139" spans="1:7" s="6" customFormat="1" ht="12.75">
      <c r="A139" s="48"/>
      <c r="B139" s="96"/>
      <c r="E139" s="41"/>
      <c r="G139" s="35"/>
    </row>
    <row r="140" spans="1:7" s="6" customFormat="1" ht="12.75">
      <c r="A140" s="48"/>
      <c r="B140" s="96"/>
      <c r="E140" s="41"/>
      <c r="G140" s="35"/>
    </row>
    <row r="141" spans="1:7" s="6" customFormat="1" ht="12.75">
      <c r="A141" s="48"/>
      <c r="B141" s="96"/>
      <c r="E141" s="41"/>
      <c r="G141" s="35"/>
    </row>
    <row r="142" spans="1:7" s="6" customFormat="1" ht="12.75">
      <c r="A142" s="48"/>
      <c r="B142" s="96"/>
      <c r="E142" s="41"/>
      <c r="G142" s="35"/>
    </row>
    <row r="143" spans="1:7" s="6" customFormat="1" ht="12.75">
      <c r="A143" s="48"/>
      <c r="B143" s="96"/>
      <c r="E143" s="41"/>
      <c r="G143" s="35"/>
    </row>
    <row r="144" spans="1:7" s="6" customFormat="1" ht="12.75">
      <c r="A144" s="48"/>
      <c r="B144" s="96"/>
      <c r="E144" s="41"/>
      <c r="G144" s="35"/>
    </row>
    <row r="145" spans="1:7" s="6" customFormat="1" ht="12.75">
      <c r="A145" s="48"/>
      <c r="B145" s="96"/>
      <c r="G145" s="35"/>
    </row>
    <row r="146" spans="1:7" s="6" customFormat="1" ht="12.75">
      <c r="A146" s="48"/>
      <c r="B146" s="96"/>
      <c r="G146" s="35"/>
    </row>
    <row r="147" spans="1:7" s="6" customFormat="1" ht="12.75">
      <c r="A147" s="48"/>
      <c r="B147" s="96"/>
      <c r="G147" s="35"/>
    </row>
    <row r="148" spans="1:7" s="6" customFormat="1" ht="12.75">
      <c r="A148" s="48"/>
      <c r="B148" s="96"/>
      <c r="G148" s="35"/>
    </row>
    <row r="149" spans="1:7" s="6" customFormat="1" ht="12.75">
      <c r="A149" s="48"/>
      <c r="B149" s="96"/>
      <c r="G149" s="35"/>
    </row>
    <row r="150" spans="1:7" s="6" customFormat="1" ht="12.75">
      <c r="A150" s="48"/>
      <c r="B150" s="96"/>
      <c r="G150" s="35"/>
    </row>
    <row r="151" spans="1:7" s="6" customFormat="1" ht="12.75">
      <c r="A151" s="48"/>
      <c r="B151" s="96"/>
      <c r="G151" s="35"/>
    </row>
    <row r="152" spans="1:7" s="6" customFormat="1" ht="12.75">
      <c r="A152" s="48"/>
      <c r="B152" s="96"/>
      <c r="G152" s="35"/>
    </row>
    <row r="153" spans="1:7" s="6" customFormat="1" ht="12.75">
      <c r="A153" s="48"/>
      <c r="B153" s="96"/>
      <c r="G153" s="35"/>
    </row>
    <row r="154" spans="1:7" s="6" customFormat="1" ht="12.75">
      <c r="A154" s="48"/>
      <c r="B154" s="96"/>
      <c r="G154" s="35"/>
    </row>
    <row r="155" spans="1:7" s="6" customFormat="1" ht="12.75">
      <c r="A155" s="48"/>
      <c r="B155" s="96"/>
      <c r="G155" s="35"/>
    </row>
    <row r="156" spans="1:7" s="6" customFormat="1" ht="12.75">
      <c r="A156" s="48"/>
      <c r="B156" s="96"/>
      <c r="G156" s="35"/>
    </row>
    <row r="157" spans="1:7" s="6" customFormat="1" ht="12.75">
      <c r="A157" s="48"/>
      <c r="B157" s="96"/>
      <c r="G157" s="35"/>
    </row>
    <row r="158" spans="1:7" s="6" customFormat="1" ht="12.75">
      <c r="A158" s="48"/>
      <c r="B158" s="96"/>
      <c r="G158" s="35"/>
    </row>
    <row r="159" spans="1:7" s="6" customFormat="1" ht="12.75">
      <c r="A159" s="48"/>
      <c r="B159" s="96"/>
      <c r="G159" s="35"/>
    </row>
    <row r="160" spans="1:7" s="6" customFormat="1" ht="12.75">
      <c r="A160" s="48"/>
      <c r="B160" s="96"/>
      <c r="G160" s="35"/>
    </row>
    <row r="161" spans="1:7" s="6" customFormat="1" ht="12.75">
      <c r="A161" s="48"/>
      <c r="B161" s="96"/>
      <c r="G161" s="36"/>
    </row>
    <row r="162" spans="1:7" s="6" customFormat="1" ht="12.75">
      <c r="A162" s="48"/>
      <c r="B162" s="96"/>
      <c r="G162" s="35"/>
    </row>
    <row r="163" spans="6:7" ht="12.75">
      <c r="F163" s="6"/>
      <c r="G163" s="37"/>
    </row>
  </sheetData>
  <sheetProtection/>
  <mergeCells count="5">
    <mergeCell ref="F1:G1"/>
    <mergeCell ref="A6:G6"/>
    <mergeCell ref="A7:G7"/>
    <mergeCell ref="A3:G3"/>
    <mergeCell ref="A5:G5"/>
  </mergeCells>
  <printOptions/>
  <pageMargins left="0.2" right="0.16" top="0.16" bottom="0.25" header="0.18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view="pageBreakPreview" zoomScaleSheetLayoutView="100" zoomScalePageLayoutView="0" workbookViewId="0" topLeftCell="E26">
      <selection activeCell="H26" sqref="H1:T16384"/>
    </sheetView>
  </sheetViews>
  <sheetFormatPr defaultColWidth="9.140625" defaultRowHeight="12.75"/>
  <cols>
    <col min="1" max="1" width="4.8515625" style="111" customWidth="1"/>
    <col min="2" max="2" width="29.421875" style="112" customWidth="1"/>
    <col min="3" max="3" width="6.421875" style="113" customWidth="1"/>
    <col min="4" max="4" width="9.140625" style="113" customWidth="1"/>
    <col min="5" max="5" width="12.28125" style="113" customWidth="1"/>
    <col min="6" max="6" width="13.28125" style="113" customWidth="1"/>
    <col min="7" max="7" width="22.28125" style="35" customWidth="1"/>
    <col min="8" max="16384" width="9.140625" style="113" customWidth="1"/>
  </cols>
  <sheetData>
    <row r="1" spans="6:7" ht="36.75" customHeight="1">
      <c r="F1" s="144" t="s">
        <v>57</v>
      </c>
      <c r="G1" s="144"/>
    </row>
    <row r="3" spans="1:7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ht="12.75" customHeight="1" hidden="1">
      <c r="A4" s="115"/>
      <c r="B4" s="116"/>
      <c r="C4" s="115"/>
      <c r="D4" s="115"/>
      <c r="E4" s="115"/>
      <c r="F4" s="115"/>
      <c r="G4" s="115"/>
    </row>
    <row r="5" spans="1:7" ht="18.75" customHeight="1">
      <c r="A5" s="150" t="s">
        <v>111</v>
      </c>
      <c r="B5" s="150"/>
      <c r="C5" s="150"/>
      <c r="D5" s="150"/>
      <c r="E5" s="150"/>
      <c r="F5" s="150"/>
      <c r="G5" s="150"/>
    </row>
    <row r="6" spans="1:7" ht="16.5" customHeight="1">
      <c r="A6" s="145" t="s">
        <v>0</v>
      </c>
      <c r="B6" s="153"/>
      <c r="C6" s="153"/>
      <c r="D6" s="153"/>
      <c r="E6" s="153"/>
      <c r="F6" s="153"/>
      <c r="G6" s="153"/>
    </row>
    <row r="7" spans="1:7" ht="14.25" customHeight="1">
      <c r="A7" s="147" t="s">
        <v>1</v>
      </c>
      <c r="B7" s="154"/>
      <c r="C7" s="154"/>
      <c r="D7" s="154"/>
      <c r="E7" s="154"/>
      <c r="F7" s="154"/>
      <c r="G7" s="154"/>
    </row>
    <row r="8" spans="1:7" ht="14.25" customHeight="1" thickBot="1">
      <c r="A8" s="45"/>
      <c r="B8" s="118"/>
      <c r="C8" s="117"/>
      <c r="D8" s="117"/>
      <c r="E8" s="117"/>
      <c r="F8" s="117"/>
      <c r="G8" s="27"/>
    </row>
    <row r="9" spans="1:7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52" t="s">
        <v>177</v>
      </c>
      <c r="F9" s="52" t="s">
        <v>10</v>
      </c>
      <c r="G9" s="53" t="s">
        <v>13</v>
      </c>
    </row>
    <row r="10" spans="1:7" ht="13.5" thickBot="1">
      <c r="A10" s="54">
        <v>1</v>
      </c>
      <c r="B10" s="86">
        <v>2</v>
      </c>
      <c r="C10" s="55">
        <v>3</v>
      </c>
      <c r="D10" s="55">
        <v>4</v>
      </c>
      <c r="E10" s="55">
        <v>5</v>
      </c>
      <c r="F10" s="55">
        <v>6</v>
      </c>
      <c r="G10" s="56">
        <v>7</v>
      </c>
    </row>
    <row r="11" spans="1:7" ht="45" customHeight="1">
      <c r="A11" s="50">
        <v>1</v>
      </c>
      <c r="B11" s="80" t="s">
        <v>47</v>
      </c>
      <c r="C11" s="8">
        <v>2210</v>
      </c>
      <c r="D11" s="8" t="s">
        <v>6</v>
      </c>
      <c r="E11" s="9">
        <v>99000</v>
      </c>
      <c r="F11" s="8" t="s">
        <v>9</v>
      </c>
      <c r="G11" s="26" t="s">
        <v>22</v>
      </c>
    </row>
    <row r="12" spans="1:7" ht="102" customHeight="1">
      <c r="A12" s="50">
        <v>2</v>
      </c>
      <c r="B12" s="80" t="s">
        <v>157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ht="48.75" customHeight="1">
      <c r="A13" s="50">
        <v>3</v>
      </c>
      <c r="B13" s="80" t="s">
        <v>96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ht="45" customHeight="1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ht="45" customHeight="1">
      <c r="A15" s="50">
        <v>5</v>
      </c>
      <c r="B15" s="80" t="s">
        <v>107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ht="88.5" customHeight="1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ht="92.25" customHeight="1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ht="36.75" customHeight="1">
      <c r="A18" s="50">
        <v>8</v>
      </c>
      <c r="B18" s="80" t="s">
        <v>49</v>
      </c>
      <c r="C18" s="8">
        <v>2210</v>
      </c>
      <c r="D18" s="8" t="s">
        <v>6</v>
      </c>
      <c r="E18" s="9">
        <v>13617</v>
      </c>
      <c r="F18" s="8" t="s">
        <v>9</v>
      </c>
      <c r="G18" s="26" t="s">
        <v>42</v>
      </c>
    </row>
    <row r="19" spans="1:7" ht="28.5" customHeight="1">
      <c r="A19" s="50">
        <v>9</v>
      </c>
      <c r="B19" s="87" t="s">
        <v>54</v>
      </c>
      <c r="C19" s="8">
        <v>2210</v>
      </c>
      <c r="D19" s="8" t="s">
        <v>6</v>
      </c>
      <c r="E19" s="9">
        <v>164</v>
      </c>
      <c r="F19" s="8" t="s">
        <v>9</v>
      </c>
      <c r="G19" s="26" t="s">
        <v>15</v>
      </c>
    </row>
    <row r="20" spans="1:7" ht="63" customHeight="1">
      <c r="A20" s="50">
        <v>10</v>
      </c>
      <c r="B20" s="80" t="s">
        <v>64</v>
      </c>
      <c r="C20" s="8">
        <v>2210</v>
      </c>
      <c r="D20" s="8" t="s">
        <v>6</v>
      </c>
      <c r="E20" s="9">
        <f>99901-5925</f>
        <v>93976</v>
      </c>
      <c r="F20" s="8" t="s">
        <v>9</v>
      </c>
      <c r="G20" s="26" t="s">
        <v>32</v>
      </c>
    </row>
    <row r="21" spans="1:7" ht="63" customHeight="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</f>
        <v>493.8</v>
      </c>
      <c r="F21" s="8" t="s">
        <v>9</v>
      </c>
      <c r="G21" s="99" t="s">
        <v>151</v>
      </c>
    </row>
    <row r="22" spans="1:7" ht="33.75" customHeight="1">
      <c r="A22" s="50">
        <v>12</v>
      </c>
      <c r="B22" s="80" t="s">
        <v>34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ht="63" customHeight="1">
      <c r="A23" s="50">
        <v>13</v>
      </c>
      <c r="B23" s="80" t="s">
        <v>91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ht="45" customHeight="1">
      <c r="A24" s="50">
        <v>14</v>
      </c>
      <c r="B24" s="80" t="s">
        <v>98</v>
      </c>
      <c r="C24" s="8">
        <v>2210</v>
      </c>
      <c r="D24" s="8" t="s">
        <v>6</v>
      </c>
      <c r="E24" s="9">
        <f>11520</f>
        <v>11520</v>
      </c>
      <c r="F24" s="8" t="s">
        <v>9</v>
      </c>
      <c r="G24" s="29" t="s">
        <v>16</v>
      </c>
    </row>
    <row r="25" spans="1:7" ht="33" customHeight="1">
      <c r="A25" s="50">
        <v>15</v>
      </c>
      <c r="B25" s="80" t="s">
        <v>69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ht="45" customHeight="1">
      <c r="A26" s="50">
        <v>16</v>
      </c>
      <c r="B26" s="80" t="s">
        <v>65</v>
      </c>
      <c r="C26" s="8">
        <v>2210</v>
      </c>
      <c r="D26" s="8" t="s">
        <v>6</v>
      </c>
      <c r="E26" s="9">
        <f>99140+800-8580-19500-17160</f>
        <v>54700</v>
      </c>
      <c r="F26" s="8" t="s">
        <v>9</v>
      </c>
      <c r="G26" s="29" t="s">
        <v>14</v>
      </c>
    </row>
    <row r="27" spans="1:7" ht="45" customHeight="1">
      <c r="A27" s="11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ht="42" customHeight="1">
      <c r="A28" s="50">
        <v>18</v>
      </c>
      <c r="B28" s="80" t="s">
        <v>62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ht="103.5" customHeight="1">
      <c r="A29" s="50">
        <v>19</v>
      </c>
      <c r="B29" s="80" t="s">
        <v>148</v>
      </c>
      <c r="C29" s="8">
        <v>2210</v>
      </c>
      <c r="D29" s="8" t="s">
        <v>6</v>
      </c>
      <c r="E29" s="9">
        <f>99990+99000+94050+85160+97290-5290</f>
        <v>470200</v>
      </c>
      <c r="F29" s="8" t="s">
        <v>9</v>
      </c>
      <c r="G29" s="29" t="s">
        <v>163</v>
      </c>
    </row>
    <row r="30" spans="1:7" ht="39.75" customHeight="1">
      <c r="A30" s="50">
        <v>20</v>
      </c>
      <c r="B30" s="80" t="s">
        <v>161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ht="39" customHeight="1">
      <c r="A31" s="50">
        <v>21</v>
      </c>
      <c r="B31" s="80" t="s">
        <v>58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ht="26.25" customHeight="1">
      <c r="A32" s="50">
        <v>22</v>
      </c>
      <c r="B32" s="44" t="s">
        <v>50</v>
      </c>
      <c r="C32" s="8">
        <v>2210</v>
      </c>
      <c r="D32" s="8" t="s">
        <v>6</v>
      </c>
      <c r="E32" s="9">
        <v>300</v>
      </c>
      <c r="F32" s="8" t="s">
        <v>9</v>
      </c>
      <c r="G32" s="26" t="s">
        <v>12</v>
      </c>
    </row>
    <row r="33" spans="1:7" ht="30.75" customHeight="1">
      <c r="A33" s="50">
        <v>23</v>
      </c>
      <c r="B33" s="80" t="s">
        <v>40</v>
      </c>
      <c r="C33" s="8">
        <v>2210</v>
      </c>
      <c r="D33" s="8" t="s">
        <v>6</v>
      </c>
      <c r="E33" s="9">
        <v>56733</v>
      </c>
      <c r="F33" s="8" t="s">
        <v>9</v>
      </c>
      <c r="G33" s="29" t="s">
        <v>39</v>
      </c>
    </row>
    <row r="34" spans="1:7" ht="30.75" customHeight="1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</row>
    <row r="35" spans="1:7" ht="38.25" customHeight="1">
      <c r="A35" s="50">
        <v>25</v>
      </c>
      <c r="B35" s="80" t="s">
        <v>115</v>
      </c>
      <c r="C35" s="8">
        <v>2210</v>
      </c>
      <c r="D35" s="8" t="s">
        <v>6</v>
      </c>
      <c r="E35" s="9">
        <f>82105-16400</f>
        <v>65705</v>
      </c>
      <c r="F35" s="8" t="s">
        <v>9</v>
      </c>
      <c r="G35" s="26" t="s">
        <v>41</v>
      </c>
    </row>
    <row r="36" spans="1:7" ht="35.25" customHeight="1">
      <c r="A36" s="50">
        <v>26</v>
      </c>
      <c r="B36" s="44" t="s">
        <v>63</v>
      </c>
      <c r="C36" s="8">
        <v>2210</v>
      </c>
      <c r="D36" s="8" t="s">
        <v>6</v>
      </c>
      <c r="E36" s="9">
        <v>13020</v>
      </c>
      <c r="F36" s="8" t="s">
        <v>9</v>
      </c>
      <c r="G36" s="26" t="s">
        <v>17</v>
      </c>
    </row>
    <row r="37" spans="1:7" ht="50.25" customHeight="1">
      <c r="A37" s="50">
        <v>27</v>
      </c>
      <c r="B37" s="80" t="s">
        <v>66</v>
      </c>
      <c r="C37" s="8">
        <v>2210</v>
      </c>
      <c r="D37" s="8" t="s">
        <v>6</v>
      </c>
      <c r="E37" s="9">
        <f>8400+12840</f>
        <v>21240</v>
      </c>
      <c r="F37" s="8" t="s">
        <v>9</v>
      </c>
      <c r="G37" s="26" t="s">
        <v>21</v>
      </c>
    </row>
    <row r="38" spans="1:7" ht="50.25" customHeight="1">
      <c r="A38" s="50">
        <v>28</v>
      </c>
      <c r="B38" s="80" t="s">
        <v>97</v>
      </c>
      <c r="C38" s="8">
        <v>2210</v>
      </c>
      <c r="D38" s="8" t="s">
        <v>6</v>
      </c>
      <c r="E38" s="9">
        <v>800</v>
      </c>
      <c r="F38" s="8" t="s">
        <v>9</v>
      </c>
      <c r="G38" s="26" t="s">
        <v>18</v>
      </c>
    </row>
    <row r="39" spans="1:7" ht="42.75" customHeight="1">
      <c r="A39" s="50">
        <v>29</v>
      </c>
      <c r="B39" s="80" t="s">
        <v>51</v>
      </c>
      <c r="C39" s="8">
        <v>2210</v>
      </c>
      <c r="D39" s="8" t="s">
        <v>6</v>
      </c>
      <c r="E39" s="9">
        <v>5400</v>
      </c>
      <c r="F39" s="8" t="s">
        <v>9</v>
      </c>
      <c r="G39" s="26" t="s">
        <v>23</v>
      </c>
    </row>
    <row r="40" spans="1:7" ht="40.5" customHeight="1">
      <c r="A40" s="50">
        <v>30</v>
      </c>
      <c r="B40" s="80" t="s">
        <v>52</v>
      </c>
      <c r="C40" s="8">
        <v>2210</v>
      </c>
      <c r="D40" s="8" t="s">
        <v>6</v>
      </c>
      <c r="E40" s="9">
        <v>99990</v>
      </c>
      <c r="F40" s="8" t="s">
        <v>9</v>
      </c>
      <c r="G40" s="26" t="s">
        <v>30</v>
      </c>
    </row>
    <row r="41" spans="1:7" ht="33.75" customHeight="1">
      <c r="A41" s="50">
        <v>31</v>
      </c>
      <c r="B41" s="80" t="s">
        <v>112</v>
      </c>
      <c r="C41" s="8">
        <v>2210</v>
      </c>
      <c r="D41" s="8" t="s">
        <v>6</v>
      </c>
      <c r="E41" s="9">
        <f>5760</f>
        <v>5760</v>
      </c>
      <c r="F41" s="8" t="s">
        <v>9</v>
      </c>
      <c r="G41" s="26" t="s">
        <v>33</v>
      </c>
    </row>
    <row r="42" spans="1:7" ht="45" customHeight="1">
      <c r="A42" s="50">
        <v>32</v>
      </c>
      <c r="B42" s="80" t="s">
        <v>92</v>
      </c>
      <c r="C42" s="8">
        <v>2210</v>
      </c>
      <c r="D42" s="8" t="s">
        <v>6</v>
      </c>
      <c r="E42" s="9">
        <v>99000</v>
      </c>
      <c r="F42" s="8" t="s">
        <v>9</v>
      </c>
      <c r="G42" s="26" t="s">
        <v>90</v>
      </c>
    </row>
    <row r="43" spans="1:7" ht="88.5" customHeight="1">
      <c r="A43" s="50">
        <v>33</v>
      </c>
      <c r="B43" s="80" t="s">
        <v>150</v>
      </c>
      <c r="C43" s="8">
        <v>2210</v>
      </c>
      <c r="D43" s="8" t="s">
        <v>6</v>
      </c>
      <c r="E43" s="9">
        <v>99990</v>
      </c>
      <c r="F43" s="8" t="s">
        <v>9</v>
      </c>
      <c r="G43" s="26" t="s">
        <v>29</v>
      </c>
    </row>
    <row r="44" spans="1:7" ht="108" customHeight="1">
      <c r="A44" s="50">
        <v>34</v>
      </c>
      <c r="B44" s="44" t="s">
        <v>67</v>
      </c>
      <c r="C44" s="8">
        <v>2210</v>
      </c>
      <c r="D44" s="8" t="s">
        <v>6</v>
      </c>
      <c r="E44" s="9">
        <f>630</f>
        <v>630</v>
      </c>
      <c r="F44" s="8" t="s">
        <v>9</v>
      </c>
      <c r="G44" s="26" t="s">
        <v>19</v>
      </c>
    </row>
    <row r="45" spans="1:7" ht="35.25" customHeight="1">
      <c r="A45" s="50">
        <v>35</v>
      </c>
      <c r="B45" s="44" t="s">
        <v>53</v>
      </c>
      <c r="C45" s="8">
        <v>2210</v>
      </c>
      <c r="D45" s="8" t="s">
        <v>6</v>
      </c>
      <c r="E45" s="9">
        <f>18280+14250</f>
        <v>32530</v>
      </c>
      <c r="F45" s="8" t="s">
        <v>9</v>
      </c>
      <c r="G45" s="29" t="s">
        <v>20</v>
      </c>
    </row>
    <row r="46" spans="1:7" ht="26.25" thickBot="1">
      <c r="A46" s="50">
        <v>36</v>
      </c>
      <c r="B46" s="88" t="s">
        <v>100</v>
      </c>
      <c r="C46" s="62">
        <v>2210</v>
      </c>
      <c r="D46" s="8" t="s">
        <v>6</v>
      </c>
      <c r="E46" s="74">
        <v>16970</v>
      </c>
      <c r="F46" s="62" t="s">
        <v>101</v>
      </c>
      <c r="G46" s="75"/>
    </row>
    <row r="47" spans="1:7" ht="15" customHeight="1" thickBot="1">
      <c r="A47" s="57"/>
      <c r="B47" s="89" t="s">
        <v>7</v>
      </c>
      <c r="C47" s="11">
        <v>2210</v>
      </c>
      <c r="D47" s="12"/>
      <c r="E47" s="13">
        <f>SUM(E11:E46)</f>
        <v>1899811.996</v>
      </c>
      <c r="F47" s="12"/>
      <c r="G47" s="30"/>
    </row>
    <row r="48" spans="1:7" ht="12.75" hidden="1">
      <c r="A48" s="65"/>
      <c r="B48" s="90"/>
      <c r="C48" s="38"/>
      <c r="D48" s="7"/>
      <c r="E48" s="39"/>
      <c r="F48" s="7"/>
      <c r="G48" s="40"/>
    </row>
    <row r="49" spans="1:7" ht="30" customHeight="1" hidden="1">
      <c r="A49" s="49">
        <v>53</v>
      </c>
      <c r="B49" s="44" t="s">
        <v>25</v>
      </c>
      <c r="C49" s="8">
        <v>2220</v>
      </c>
      <c r="D49" s="8" t="s">
        <v>6</v>
      </c>
      <c r="E49" s="8"/>
      <c r="F49" s="8"/>
      <c r="G49" s="26" t="s">
        <v>36</v>
      </c>
    </row>
    <row r="50" spans="1:7" ht="30.75" customHeight="1" hidden="1">
      <c r="A50" s="49">
        <f>A49+1</f>
        <v>54</v>
      </c>
      <c r="B50" s="44" t="s">
        <v>26</v>
      </c>
      <c r="C50" s="8">
        <v>2220</v>
      </c>
      <c r="D50" s="8" t="s">
        <v>6</v>
      </c>
      <c r="E50" s="8"/>
      <c r="F50" s="8"/>
      <c r="G50" s="26" t="s">
        <v>37</v>
      </c>
    </row>
    <row r="51" spans="1:7" ht="51" customHeight="1" hidden="1">
      <c r="A51" s="49">
        <f>A50+1</f>
        <v>55</v>
      </c>
      <c r="B51" s="91" t="s">
        <v>24</v>
      </c>
      <c r="C51" s="10">
        <v>2220</v>
      </c>
      <c r="D51" s="10" t="s">
        <v>6</v>
      </c>
      <c r="E51" s="14"/>
      <c r="F51" s="10"/>
      <c r="G51" s="28" t="s">
        <v>38</v>
      </c>
    </row>
    <row r="52" spans="1:7" ht="13.5" hidden="1" thickBot="1">
      <c r="A52" s="49"/>
      <c r="B52" s="89" t="s">
        <v>7</v>
      </c>
      <c r="C52" s="11">
        <v>2220</v>
      </c>
      <c r="D52" s="12"/>
      <c r="E52" s="13">
        <f>SUM(E49:E51)</f>
        <v>0</v>
      </c>
      <c r="F52" s="12"/>
      <c r="G52" s="30"/>
    </row>
    <row r="53" spans="1:7" ht="31.5" customHeight="1">
      <c r="A53" s="49">
        <v>37</v>
      </c>
      <c r="B53" s="80" t="s">
        <v>134</v>
      </c>
      <c r="C53" s="8">
        <v>2240</v>
      </c>
      <c r="D53" s="8" t="s">
        <v>6</v>
      </c>
      <c r="E53" s="9">
        <f>99990-1347.6</f>
        <v>98642.4</v>
      </c>
      <c r="F53" s="8" t="s">
        <v>9</v>
      </c>
      <c r="G53" s="32" t="s">
        <v>102</v>
      </c>
    </row>
    <row r="54" spans="1:7" ht="31.5" customHeight="1">
      <c r="A54" s="49">
        <v>38</v>
      </c>
      <c r="B54" s="80" t="s">
        <v>135</v>
      </c>
      <c r="C54" s="8">
        <v>2240</v>
      </c>
      <c r="D54" s="8" t="s">
        <v>6</v>
      </c>
      <c r="E54" s="9">
        <f>87969.6</f>
        <v>87969.6</v>
      </c>
      <c r="F54" s="8" t="s">
        <v>9</v>
      </c>
      <c r="G54" s="32" t="s">
        <v>102</v>
      </c>
    </row>
    <row r="55" spans="1:7" ht="31.5" customHeight="1">
      <c r="A55" s="49">
        <f aca="true" t="shared" si="0" ref="A55:A101">A54+1</f>
        <v>39</v>
      </c>
      <c r="B55" s="80" t="s">
        <v>136</v>
      </c>
      <c r="C55" s="8">
        <v>2240</v>
      </c>
      <c r="D55" s="8" t="s">
        <v>6</v>
      </c>
      <c r="E55" s="9">
        <f>75629.6</f>
        <v>75629.6</v>
      </c>
      <c r="F55" s="8" t="s">
        <v>9</v>
      </c>
      <c r="G55" s="32" t="s">
        <v>102</v>
      </c>
    </row>
    <row r="56" spans="1:7" ht="33" customHeight="1">
      <c r="A56" s="49">
        <f t="shared" si="0"/>
        <v>40</v>
      </c>
      <c r="B56" s="80" t="s">
        <v>137</v>
      </c>
      <c r="C56" s="8">
        <v>2240</v>
      </c>
      <c r="D56" s="8" t="s">
        <v>6</v>
      </c>
      <c r="E56" s="9">
        <f>86899.4-1475</f>
        <v>85424.4</v>
      </c>
      <c r="F56" s="8" t="s">
        <v>9</v>
      </c>
      <c r="G56" s="32" t="s">
        <v>102</v>
      </c>
    </row>
    <row r="57" spans="1:7" ht="32.25" customHeight="1">
      <c r="A57" s="49">
        <f t="shared" si="0"/>
        <v>41</v>
      </c>
      <c r="B57" s="80" t="s">
        <v>138</v>
      </c>
      <c r="C57" s="8">
        <v>2240</v>
      </c>
      <c r="D57" s="8" t="s">
        <v>6</v>
      </c>
      <c r="E57" s="9">
        <f>88570.8-800.4</f>
        <v>87770.40000000001</v>
      </c>
      <c r="F57" s="8" t="s">
        <v>9</v>
      </c>
      <c r="G57" s="32" t="s">
        <v>102</v>
      </c>
    </row>
    <row r="58" spans="1:7" ht="34.5" customHeight="1">
      <c r="A58" s="49">
        <f t="shared" si="0"/>
        <v>42</v>
      </c>
      <c r="B58" s="80" t="s">
        <v>70</v>
      </c>
      <c r="C58" s="8">
        <v>2240</v>
      </c>
      <c r="D58" s="8" t="s">
        <v>6</v>
      </c>
      <c r="E58" s="9">
        <f>89184-613.2</f>
        <v>88570.8</v>
      </c>
      <c r="F58" s="8" t="s">
        <v>9</v>
      </c>
      <c r="G58" s="32" t="s">
        <v>102</v>
      </c>
    </row>
    <row r="59" spans="1:7" ht="35.25" customHeight="1">
      <c r="A59" s="49">
        <f t="shared" si="0"/>
        <v>43</v>
      </c>
      <c r="B59" s="80" t="s">
        <v>139</v>
      </c>
      <c r="C59" s="8">
        <v>2240</v>
      </c>
      <c r="D59" s="8" t="s">
        <v>6</v>
      </c>
      <c r="E59" s="9">
        <f>94670.4</f>
        <v>94670.4</v>
      </c>
      <c r="F59" s="8" t="s">
        <v>9</v>
      </c>
      <c r="G59" s="32" t="s">
        <v>102</v>
      </c>
    </row>
    <row r="60" spans="1:7" ht="35.25" customHeight="1">
      <c r="A60" s="49">
        <f t="shared" si="0"/>
        <v>44</v>
      </c>
      <c r="B60" s="80" t="s">
        <v>140</v>
      </c>
      <c r="C60" s="8">
        <v>2240</v>
      </c>
      <c r="D60" s="8" t="s">
        <v>6</v>
      </c>
      <c r="E60" s="9">
        <f>96020.4</f>
        <v>96020.4</v>
      </c>
      <c r="F60" s="8" t="s">
        <v>9</v>
      </c>
      <c r="G60" s="32" t="s">
        <v>102</v>
      </c>
    </row>
    <row r="61" spans="1:7" ht="35.25" customHeight="1">
      <c r="A61" s="49">
        <f t="shared" si="0"/>
        <v>45</v>
      </c>
      <c r="B61" s="80" t="s">
        <v>141</v>
      </c>
      <c r="C61" s="8">
        <v>2240</v>
      </c>
      <c r="D61" s="8" t="s">
        <v>6</v>
      </c>
      <c r="E61" s="9">
        <f>99630</f>
        <v>99630</v>
      </c>
      <c r="F61" s="8" t="s">
        <v>9</v>
      </c>
      <c r="G61" s="32" t="s">
        <v>102</v>
      </c>
    </row>
    <row r="62" spans="1:7" ht="35.25" customHeight="1">
      <c r="A62" s="49">
        <f t="shared" si="0"/>
        <v>46</v>
      </c>
      <c r="B62" s="80" t="s">
        <v>142</v>
      </c>
      <c r="C62" s="8">
        <v>2240</v>
      </c>
      <c r="D62" s="8" t="s">
        <v>6</v>
      </c>
      <c r="E62" s="9">
        <f>90484.8-619.2</f>
        <v>89865.6</v>
      </c>
      <c r="F62" s="8" t="s">
        <v>9</v>
      </c>
      <c r="G62" s="32" t="s">
        <v>102</v>
      </c>
    </row>
    <row r="63" spans="1:7" ht="34.5" customHeight="1">
      <c r="A63" s="49">
        <f t="shared" si="0"/>
        <v>47</v>
      </c>
      <c r="B63" s="80" t="s">
        <v>143</v>
      </c>
      <c r="C63" s="8">
        <v>2240</v>
      </c>
      <c r="D63" s="8" t="s">
        <v>6</v>
      </c>
      <c r="E63" s="9">
        <v>87687.6</v>
      </c>
      <c r="F63" s="8" t="s">
        <v>9</v>
      </c>
      <c r="G63" s="32" t="s">
        <v>102</v>
      </c>
    </row>
    <row r="64" spans="1:7" ht="35.25" customHeight="1">
      <c r="A64" s="49">
        <f t="shared" si="0"/>
        <v>48</v>
      </c>
      <c r="B64" s="80" t="s">
        <v>144</v>
      </c>
      <c r="C64" s="8">
        <v>2240</v>
      </c>
      <c r="D64" s="8" t="s">
        <v>6</v>
      </c>
      <c r="E64" s="9">
        <v>93684</v>
      </c>
      <c r="F64" s="8" t="s">
        <v>9</v>
      </c>
      <c r="G64" s="32" t="s">
        <v>102</v>
      </c>
    </row>
    <row r="65" spans="1:7" ht="34.5" customHeight="1">
      <c r="A65" s="49">
        <f t="shared" si="0"/>
        <v>49</v>
      </c>
      <c r="B65" s="80" t="s">
        <v>120</v>
      </c>
      <c r="C65" s="8">
        <v>2240</v>
      </c>
      <c r="D65" s="8" t="s">
        <v>6</v>
      </c>
      <c r="E65" s="9">
        <v>84223.2</v>
      </c>
      <c r="F65" s="8" t="s">
        <v>9</v>
      </c>
      <c r="G65" s="32" t="s">
        <v>102</v>
      </c>
    </row>
    <row r="66" spans="1:7" ht="39" customHeight="1">
      <c r="A66" s="49">
        <f t="shared" si="0"/>
        <v>50</v>
      </c>
      <c r="B66" s="80" t="s">
        <v>118</v>
      </c>
      <c r="C66" s="8">
        <v>2240</v>
      </c>
      <c r="D66" s="8" t="s">
        <v>6</v>
      </c>
      <c r="E66" s="9">
        <v>79053.6</v>
      </c>
      <c r="F66" s="8" t="s">
        <v>9</v>
      </c>
      <c r="G66" s="32" t="s">
        <v>102</v>
      </c>
    </row>
    <row r="67" spans="1:7" ht="32.25" customHeight="1">
      <c r="A67" s="49">
        <f t="shared" si="0"/>
        <v>51</v>
      </c>
      <c r="B67" s="80" t="s">
        <v>121</v>
      </c>
      <c r="C67" s="8">
        <v>2240</v>
      </c>
      <c r="D67" s="8" t="s">
        <v>6</v>
      </c>
      <c r="E67" s="9">
        <v>97981.2</v>
      </c>
      <c r="F67" s="8" t="s">
        <v>9</v>
      </c>
      <c r="G67" s="32" t="s">
        <v>102</v>
      </c>
    </row>
    <row r="68" spans="1:7" ht="30" customHeight="1">
      <c r="A68" s="49">
        <f t="shared" si="0"/>
        <v>52</v>
      </c>
      <c r="B68" s="80" t="s">
        <v>122</v>
      </c>
      <c r="C68" s="8">
        <v>2240</v>
      </c>
      <c r="D68" s="8" t="s">
        <v>6</v>
      </c>
      <c r="E68" s="9">
        <f>99912-43.2</f>
        <v>99868.8</v>
      </c>
      <c r="F68" s="8" t="s">
        <v>9</v>
      </c>
      <c r="G68" s="32" t="s">
        <v>102</v>
      </c>
    </row>
    <row r="69" spans="1:7" ht="30" customHeight="1">
      <c r="A69" s="49">
        <f t="shared" si="0"/>
        <v>53</v>
      </c>
      <c r="B69" s="80" t="s">
        <v>123</v>
      </c>
      <c r="C69" s="8">
        <v>2240</v>
      </c>
      <c r="D69" s="8" t="s">
        <v>6</v>
      </c>
      <c r="E69" s="9">
        <v>81297.6</v>
      </c>
      <c r="F69" s="8" t="s">
        <v>9</v>
      </c>
      <c r="G69" s="32" t="s">
        <v>102</v>
      </c>
    </row>
    <row r="70" spans="1:7" ht="36.75" customHeight="1">
      <c r="A70" s="151">
        <v>54</v>
      </c>
      <c r="B70" s="80" t="s">
        <v>124</v>
      </c>
      <c r="C70" s="8">
        <v>2240</v>
      </c>
      <c r="D70" s="8" t="s">
        <v>6</v>
      </c>
      <c r="E70" s="9">
        <f>98037.8</f>
        <v>98037.8</v>
      </c>
      <c r="F70" s="8" t="s">
        <v>9</v>
      </c>
      <c r="G70" s="32" t="s">
        <v>102</v>
      </c>
    </row>
    <row r="71" spans="1:7" ht="36.75" customHeight="1">
      <c r="A71" s="152"/>
      <c r="B71" s="80" t="s">
        <v>182</v>
      </c>
      <c r="C71" s="8">
        <v>2240</v>
      </c>
      <c r="D71" s="8" t="s">
        <v>6</v>
      </c>
      <c r="E71" s="9">
        <v>29522.4</v>
      </c>
      <c r="F71" s="8" t="s">
        <v>9</v>
      </c>
      <c r="G71" s="125" t="s">
        <v>185</v>
      </c>
    </row>
    <row r="72" spans="1:7" ht="35.25" customHeight="1">
      <c r="A72" s="49">
        <v>55</v>
      </c>
      <c r="B72" s="80" t="s">
        <v>125</v>
      </c>
      <c r="C72" s="8">
        <v>2240</v>
      </c>
      <c r="D72" s="8" t="s">
        <v>6</v>
      </c>
      <c r="E72" s="9">
        <v>88833.6</v>
      </c>
      <c r="F72" s="8" t="s">
        <v>9</v>
      </c>
      <c r="G72" s="125" t="s">
        <v>102</v>
      </c>
    </row>
    <row r="73" spans="1:7" ht="39.75" customHeight="1">
      <c r="A73" s="49">
        <v>56</v>
      </c>
      <c r="B73" s="80" t="s">
        <v>162</v>
      </c>
      <c r="C73" s="8">
        <v>2240</v>
      </c>
      <c r="D73" s="8" t="s">
        <v>6</v>
      </c>
      <c r="E73" s="9">
        <v>94080</v>
      </c>
      <c r="F73" s="8" t="s">
        <v>9</v>
      </c>
      <c r="G73" s="32" t="s">
        <v>102</v>
      </c>
    </row>
    <row r="74" spans="1:7" ht="31.5" customHeight="1">
      <c r="A74" s="49">
        <f t="shared" si="0"/>
        <v>57</v>
      </c>
      <c r="B74" s="80" t="s">
        <v>126</v>
      </c>
      <c r="C74" s="8">
        <v>2240</v>
      </c>
      <c r="D74" s="8" t="s">
        <v>6</v>
      </c>
      <c r="E74" s="9">
        <v>88621.2</v>
      </c>
      <c r="F74" s="8" t="s">
        <v>9</v>
      </c>
      <c r="G74" s="32" t="s">
        <v>102</v>
      </c>
    </row>
    <row r="75" spans="1:7" ht="32.25" customHeight="1">
      <c r="A75" s="49">
        <f t="shared" si="0"/>
        <v>58</v>
      </c>
      <c r="B75" s="80" t="s">
        <v>127</v>
      </c>
      <c r="C75" s="8">
        <v>2240</v>
      </c>
      <c r="D75" s="8" t="s">
        <v>6</v>
      </c>
      <c r="E75" s="9">
        <v>99940.8</v>
      </c>
      <c r="F75" s="8" t="s">
        <v>9</v>
      </c>
      <c r="G75" s="32" t="s">
        <v>102</v>
      </c>
    </row>
    <row r="76" spans="1:7" ht="34.5" customHeight="1">
      <c r="A76" s="49">
        <f t="shared" si="0"/>
        <v>59</v>
      </c>
      <c r="B76" s="80" t="s">
        <v>117</v>
      </c>
      <c r="C76" s="8">
        <v>2240</v>
      </c>
      <c r="D76" s="8" t="s">
        <v>6</v>
      </c>
      <c r="E76" s="9">
        <v>87172.8</v>
      </c>
      <c r="F76" s="8" t="s">
        <v>9</v>
      </c>
      <c r="G76" s="32" t="s">
        <v>102</v>
      </c>
    </row>
    <row r="77" spans="1:7" ht="30.75" customHeight="1">
      <c r="A77" s="49">
        <f t="shared" si="0"/>
        <v>60</v>
      </c>
      <c r="B77" s="80" t="s">
        <v>145</v>
      </c>
      <c r="C77" s="8">
        <v>2240</v>
      </c>
      <c r="D77" s="8" t="s">
        <v>6</v>
      </c>
      <c r="E77" s="9">
        <f>94492.8-957.6</f>
        <v>93535.2</v>
      </c>
      <c r="F77" s="8" t="s">
        <v>9</v>
      </c>
      <c r="G77" s="32" t="s">
        <v>102</v>
      </c>
    </row>
    <row r="78" spans="1:7" ht="27" customHeight="1">
      <c r="A78" s="49">
        <f t="shared" si="0"/>
        <v>61</v>
      </c>
      <c r="B78" s="80" t="s">
        <v>71</v>
      </c>
      <c r="C78" s="8">
        <v>2240</v>
      </c>
      <c r="D78" s="8" t="s">
        <v>6</v>
      </c>
      <c r="E78" s="9">
        <v>99811.2</v>
      </c>
      <c r="F78" s="8" t="s">
        <v>9</v>
      </c>
      <c r="G78" s="32" t="s">
        <v>102</v>
      </c>
    </row>
    <row r="79" spans="1:7" ht="27.75" customHeight="1">
      <c r="A79" s="49">
        <f t="shared" si="0"/>
        <v>62</v>
      </c>
      <c r="B79" s="80" t="s">
        <v>119</v>
      </c>
      <c r="C79" s="8">
        <v>2240</v>
      </c>
      <c r="D79" s="8" t="s">
        <v>6</v>
      </c>
      <c r="E79" s="9">
        <v>58208</v>
      </c>
      <c r="F79" s="8" t="s">
        <v>9</v>
      </c>
      <c r="G79" s="32" t="s">
        <v>102</v>
      </c>
    </row>
    <row r="80" spans="1:7" ht="32.25" customHeight="1">
      <c r="A80" s="49">
        <f t="shared" si="0"/>
        <v>63</v>
      </c>
      <c r="B80" s="80" t="s">
        <v>128</v>
      </c>
      <c r="C80" s="8">
        <v>2240</v>
      </c>
      <c r="D80" s="8" t="s">
        <v>6</v>
      </c>
      <c r="E80" s="9">
        <v>95707.2</v>
      </c>
      <c r="F80" s="8" t="s">
        <v>9</v>
      </c>
      <c r="G80" s="32" t="s">
        <v>102</v>
      </c>
    </row>
    <row r="81" spans="1:7" ht="33" customHeight="1">
      <c r="A81" s="49">
        <f t="shared" si="0"/>
        <v>64</v>
      </c>
      <c r="B81" s="80" t="s">
        <v>129</v>
      </c>
      <c r="C81" s="8">
        <v>2240</v>
      </c>
      <c r="D81" s="8" t="s">
        <v>6</v>
      </c>
      <c r="E81" s="9">
        <v>91654.8</v>
      </c>
      <c r="F81" s="8" t="s">
        <v>9</v>
      </c>
      <c r="G81" s="32" t="s">
        <v>102</v>
      </c>
    </row>
    <row r="82" spans="1:7" ht="29.25" customHeight="1">
      <c r="A82" s="49">
        <f t="shared" si="0"/>
        <v>65</v>
      </c>
      <c r="B82" s="80" t="s">
        <v>130</v>
      </c>
      <c r="C82" s="8">
        <v>2240</v>
      </c>
      <c r="D82" s="8" t="s">
        <v>6</v>
      </c>
      <c r="E82" s="9">
        <v>86700</v>
      </c>
      <c r="F82" s="8" t="s">
        <v>9</v>
      </c>
      <c r="G82" s="32" t="s">
        <v>102</v>
      </c>
    </row>
    <row r="83" spans="1:7" ht="29.25" customHeight="1">
      <c r="A83" s="49">
        <f t="shared" si="0"/>
        <v>66</v>
      </c>
      <c r="B83" s="80" t="s">
        <v>131</v>
      </c>
      <c r="C83" s="8">
        <v>2240</v>
      </c>
      <c r="D83" s="8" t="s">
        <v>6</v>
      </c>
      <c r="E83" s="9">
        <v>97106.4</v>
      </c>
      <c r="F83" s="8" t="s">
        <v>9</v>
      </c>
      <c r="G83" s="32" t="s">
        <v>102</v>
      </c>
    </row>
    <row r="84" spans="1:7" ht="33" customHeight="1">
      <c r="A84" s="49">
        <f t="shared" si="0"/>
        <v>67</v>
      </c>
      <c r="B84" s="80" t="s">
        <v>116</v>
      </c>
      <c r="C84" s="8">
        <v>2240</v>
      </c>
      <c r="D84" s="8" t="s">
        <v>6</v>
      </c>
      <c r="E84" s="9">
        <f>86160</f>
        <v>86160</v>
      </c>
      <c r="F84" s="8" t="s">
        <v>9</v>
      </c>
      <c r="G84" s="126" t="s">
        <v>102</v>
      </c>
    </row>
    <row r="85" spans="1:7" ht="36.75" customHeight="1">
      <c r="A85" s="49">
        <f t="shared" si="0"/>
        <v>68</v>
      </c>
      <c r="B85" s="80" t="s">
        <v>184</v>
      </c>
      <c r="C85" s="8">
        <v>2240</v>
      </c>
      <c r="D85" s="8" t="s">
        <v>6</v>
      </c>
      <c r="E85" s="9">
        <v>70430.4</v>
      </c>
      <c r="F85" s="8" t="s">
        <v>9</v>
      </c>
      <c r="G85" s="126" t="s">
        <v>183</v>
      </c>
    </row>
    <row r="86" spans="1:7" ht="29.25" customHeight="1">
      <c r="A86" s="49">
        <f t="shared" si="0"/>
        <v>69</v>
      </c>
      <c r="B86" s="80" t="s">
        <v>132</v>
      </c>
      <c r="C86" s="8">
        <v>2240</v>
      </c>
      <c r="D86" s="8" t="s">
        <v>6</v>
      </c>
      <c r="E86" s="9">
        <f>60172.8+12225.6</f>
        <v>72398.40000000001</v>
      </c>
      <c r="F86" s="8" t="s">
        <v>9</v>
      </c>
      <c r="G86" s="32" t="s">
        <v>102</v>
      </c>
    </row>
    <row r="87" spans="1:7" ht="29.25" customHeight="1">
      <c r="A87" s="49">
        <f t="shared" si="0"/>
        <v>70</v>
      </c>
      <c r="B87" s="80" t="s">
        <v>99</v>
      </c>
      <c r="C87" s="8">
        <v>2240</v>
      </c>
      <c r="D87" s="8" t="s">
        <v>6</v>
      </c>
      <c r="E87" s="9">
        <f>29150.4-7.2</f>
        <v>29143.2</v>
      </c>
      <c r="F87" s="8" t="s">
        <v>9</v>
      </c>
      <c r="G87" s="32" t="s">
        <v>102</v>
      </c>
    </row>
    <row r="88" spans="1:7" ht="29.25" customHeight="1">
      <c r="A88" s="49">
        <f t="shared" si="0"/>
        <v>71</v>
      </c>
      <c r="B88" s="80" t="s">
        <v>133</v>
      </c>
      <c r="C88" s="8">
        <v>2240</v>
      </c>
      <c r="D88" s="8" t="s">
        <v>6</v>
      </c>
      <c r="E88" s="9">
        <f>55716-1917.6</f>
        <v>53798.4</v>
      </c>
      <c r="F88" s="8" t="s">
        <v>9</v>
      </c>
      <c r="G88" s="32" t="s">
        <v>102</v>
      </c>
    </row>
    <row r="89" spans="1:7" ht="29.25" customHeight="1">
      <c r="A89" s="49">
        <f t="shared" si="0"/>
        <v>72</v>
      </c>
      <c r="B89" s="80" t="s">
        <v>72</v>
      </c>
      <c r="C89" s="8">
        <v>2240</v>
      </c>
      <c r="D89" s="8" t="s">
        <v>6</v>
      </c>
      <c r="E89" s="9">
        <v>62424</v>
      </c>
      <c r="F89" s="8" t="s">
        <v>9</v>
      </c>
      <c r="G89" s="32" t="s">
        <v>102</v>
      </c>
    </row>
    <row r="90" spans="1:7" ht="23.25" customHeight="1">
      <c r="A90" s="49">
        <f t="shared" si="0"/>
        <v>73</v>
      </c>
      <c r="B90" s="80" t="s">
        <v>73</v>
      </c>
      <c r="C90" s="8">
        <v>2240</v>
      </c>
      <c r="D90" s="8" t="s">
        <v>6</v>
      </c>
      <c r="E90" s="9">
        <v>72001.2</v>
      </c>
      <c r="F90" s="8" t="s">
        <v>9</v>
      </c>
      <c r="G90" s="32" t="s">
        <v>102</v>
      </c>
    </row>
    <row r="91" spans="1:7" ht="29.25" customHeight="1">
      <c r="A91" s="49">
        <f t="shared" si="0"/>
        <v>74</v>
      </c>
      <c r="B91" s="80" t="s">
        <v>110</v>
      </c>
      <c r="C91" s="8">
        <v>2240</v>
      </c>
      <c r="D91" s="8" t="s">
        <v>6</v>
      </c>
      <c r="E91" s="9">
        <f>65364+6972</f>
        <v>72336</v>
      </c>
      <c r="F91" s="8" t="s">
        <v>9</v>
      </c>
      <c r="G91" s="32" t="s">
        <v>102</v>
      </c>
    </row>
    <row r="92" spans="1:7" ht="25.5" customHeight="1">
      <c r="A92" s="49">
        <f t="shared" si="0"/>
        <v>75</v>
      </c>
      <c r="B92" s="80" t="s">
        <v>74</v>
      </c>
      <c r="C92" s="8">
        <v>2240</v>
      </c>
      <c r="D92" s="8" t="s">
        <v>6</v>
      </c>
      <c r="E92" s="9">
        <v>59845.2</v>
      </c>
      <c r="F92" s="8" t="s">
        <v>9</v>
      </c>
      <c r="G92" s="32" t="s">
        <v>102</v>
      </c>
    </row>
    <row r="93" spans="1:7" ht="32.25" customHeight="1">
      <c r="A93" s="49">
        <f t="shared" si="0"/>
        <v>76</v>
      </c>
      <c r="B93" s="80" t="s">
        <v>75</v>
      </c>
      <c r="C93" s="8">
        <v>2240</v>
      </c>
      <c r="D93" s="8" t="s">
        <v>6</v>
      </c>
      <c r="E93" s="9">
        <f>68524.8+29469.6</f>
        <v>97994.4</v>
      </c>
      <c r="F93" s="8" t="s">
        <v>9</v>
      </c>
      <c r="G93" s="32" t="s">
        <v>102</v>
      </c>
    </row>
    <row r="94" spans="1:7" ht="30" customHeight="1">
      <c r="A94" s="49">
        <f t="shared" si="0"/>
        <v>77</v>
      </c>
      <c r="B94" s="80" t="s">
        <v>76</v>
      </c>
      <c r="C94" s="8">
        <v>2240</v>
      </c>
      <c r="D94" s="8" t="s">
        <v>6</v>
      </c>
      <c r="E94" s="9">
        <v>94570.8</v>
      </c>
      <c r="F94" s="8" t="s">
        <v>9</v>
      </c>
      <c r="G94" s="32" t="s">
        <v>102</v>
      </c>
    </row>
    <row r="95" spans="1:7" ht="29.25" customHeight="1">
      <c r="A95" s="49">
        <f t="shared" si="0"/>
        <v>78</v>
      </c>
      <c r="B95" s="80" t="s">
        <v>77</v>
      </c>
      <c r="C95" s="8">
        <v>2240</v>
      </c>
      <c r="D95" s="8" t="s">
        <v>6</v>
      </c>
      <c r="E95" s="9">
        <f>65540.4-6973.2</f>
        <v>58567.2</v>
      </c>
      <c r="F95" s="8" t="s">
        <v>9</v>
      </c>
      <c r="G95" s="32" t="s">
        <v>102</v>
      </c>
    </row>
    <row r="96" spans="1:7" ht="27" customHeight="1">
      <c r="A96" s="49">
        <f t="shared" si="0"/>
        <v>79</v>
      </c>
      <c r="B96" s="80" t="s">
        <v>78</v>
      </c>
      <c r="C96" s="8">
        <v>2240</v>
      </c>
      <c r="D96" s="8" t="s">
        <v>6</v>
      </c>
      <c r="E96" s="9">
        <v>69259.2</v>
      </c>
      <c r="F96" s="8" t="s">
        <v>9</v>
      </c>
      <c r="G96" s="32" t="s">
        <v>102</v>
      </c>
    </row>
    <row r="97" spans="1:7" ht="39.75" customHeight="1">
      <c r="A97" s="49">
        <f t="shared" si="0"/>
        <v>80</v>
      </c>
      <c r="B97" s="80" t="s">
        <v>109</v>
      </c>
      <c r="C97" s="8">
        <v>2240</v>
      </c>
      <c r="D97" s="8" t="s">
        <v>6</v>
      </c>
      <c r="E97" s="9">
        <v>90940.8</v>
      </c>
      <c r="F97" s="8" t="s">
        <v>9</v>
      </c>
      <c r="G97" s="32" t="s">
        <v>102</v>
      </c>
    </row>
    <row r="98" spans="1:7" ht="44.25" customHeight="1">
      <c r="A98" s="49">
        <f t="shared" si="0"/>
        <v>81</v>
      </c>
      <c r="B98" s="80" t="s">
        <v>44</v>
      </c>
      <c r="C98" s="8">
        <v>2240</v>
      </c>
      <c r="D98" s="8" t="s">
        <v>6</v>
      </c>
      <c r="E98" s="9">
        <v>1548</v>
      </c>
      <c r="F98" s="8" t="s">
        <v>9</v>
      </c>
      <c r="G98" s="31" t="s">
        <v>43</v>
      </c>
    </row>
    <row r="99" spans="1:7" ht="28.5" customHeight="1">
      <c r="A99" s="49">
        <f t="shared" si="0"/>
        <v>82</v>
      </c>
      <c r="B99" s="97" t="s">
        <v>147</v>
      </c>
      <c r="C99" s="8">
        <v>2240</v>
      </c>
      <c r="D99" s="8" t="s">
        <v>6</v>
      </c>
      <c r="E99" s="9">
        <v>71850</v>
      </c>
      <c r="F99" s="8" t="s">
        <v>9</v>
      </c>
      <c r="G99" s="32" t="s">
        <v>102</v>
      </c>
    </row>
    <row r="100" spans="1:7" ht="36.75" customHeight="1">
      <c r="A100" s="49">
        <f t="shared" si="0"/>
        <v>83</v>
      </c>
      <c r="B100" s="92" t="s">
        <v>179</v>
      </c>
      <c r="C100" s="8">
        <v>2240</v>
      </c>
      <c r="D100" s="8" t="s">
        <v>6</v>
      </c>
      <c r="E100" s="9">
        <f>31150+15400</f>
        <v>46550</v>
      </c>
      <c r="F100" s="8" t="s">
        <v>9</v>
      </c>
      <c r="G100" s="76" t="s">
        <v>45</v>
      </c>
    </row>
    <row r="101" spans="1:7" ht="26.25" thickBot="1">
      <c r="A101" s="49">
        <f t="shared" si="0"/>
        <v>84</v>
      </c>
      <c r="B101" s="93" t="s">
        <v>100</v>
      </c>
      <c r="C101" s="62">
        <v>2240</v>
      </c>
      <c r="D101" s="8" t="s">
        <v>6</v>
      </c>
      <c r="E101" s="74">
        <v>20000</v>
      </c>
      <c r="F101" s="62" t="s">
        <v>101</v>
      </c>
      <c r="G101" s="64"/>
    </row>
    <row r="102" spans="1:7" ht="13.5" thickBot="1">
      <c r="A102" s="57"/>
      <c r="B102" s="89" t="s">
        <v>8</v>
      </c>
      <c r="C102" s="2">
        <v>2240</v>
      </c>
      <c r="D102" s="12"/>
      <c r="E102" s="58">
        <f>SUM(E53:E101)</f>
        <v>3866738.2000000007</v>
      </c>
      <c r="F102" s="12"/>
      <c r="G102" s="59"/>
    </row>
    <row r="103" spans="1:7" ht="28.5" customHeight="1" thickBot="1">
      <c r="A103" s="60">
        <v>85</v>
      </c>
      <c r="B103" s="88" t="s">
        <v>55</v>
      </c>
      <c r="C103" s="61">
        <v>2282</v>
      </c>
      <c r="D103" s="62" t="s">
        <v>6</v>
      </c>
      <c r="E103" s="63">
        <v>16017</v>
      </c>
      <c r="F103" s="62" t="s">
        <v>9</v>
      </c>
      <c r="G103" s="64"/>
    </row>
    <row r="104" spans="1:7" ht="13.5" thickBot="1">
      <c r="A104" s="57"/>
      <c r="B104" s="89" t="s">
        <v>7</v>
      </c>
      <c r="C104" s="2">
        <v>2282</v>
      </c>
      <c r="D104" s="12"/>
      <c r="E104" s="58">
        <f>SUM(E103)</f>
        <v>16017</v>
      </c>
      <c r="F104" s="12"/>
      <c r="G104" s="59"/>
    </row>
    <row r="105" spans="1:7" ht="26.25" thickBot="1">
      <c r="A105" s="60">
        <v>86</v>
      </c>
      <c r="B105" s="88" t="s">
        <v>100</v>
      </c>
      <c r="C105" s="77">
        <v>3110</v>
      </c>
      <c r="D105" s="77" t="s">
        <v>6</v>
      </c>
      <c r="E105" s="63">
        <v>60190</v>
      </c>
      <c r="F105" s="77" t="s">
        <v>101</v>
      </c>
      <c r="G105" s="64"/>
    </row>
    <row r="106" spans="1:7" ht="32.25" customHeight="1" thickBot="1">
      <c r="A106" s="8">
        <v>87</v>
      </c>
      <c r="B106" s="108" t="s">
        <v>176</v>
      </c>
      <c r="C106" s="15">
        <v>3110</v>
      </c>
      <c r="D106" s="15" t="s">
        <v>6</v>
      </c>
      <c r="E106" s="104">
        <v>13000</v>
      </c>
      <c r="F106" s="15" t="s">
        <v>175</v>
      </c>
      <c r="G106" s="109" t="s">
        <v>21</v>
      </c>
    </row>
    <row r="107" spans="1:7" ht="16.5" customHeight="1" thickBot="1">
      <c r="A107" s="8"/>
      <c r="B107" s="89" t="s">
        <v>7</v>
      </c>
      <c r="C107" s="105">
        <v>3110</v>
      </c>
      <c r="D107" s="15"/>
      <c r="E107" s="106">
        <f>E105+E106</f>
        <v>73190</v>
      </c>
      <c r="F107" s="15"/>
      <c r="G107" s="76"/>
    </row>
    <row r="108" spans="1:7" ht="33" customHeight="1">
      <c r="A108" s="81">
        <v>88</v>
      </c>
      <c r="B108" s="102" t="s">
        <v>103</v>
      </c>
      <c r="C108" s="15">
        <v>3132</v>
      </c>
      <c r="D108" s="8" t="s">
        <v>6</v>
      </c>
      <c r="E108" s="100">
        <v>749945</v>
      </c>
      <c r="F108" s="8" t="s">
        <v>9</v>
      </c>
      <c r="G108" s="103" t="s">
        <v>102</v>
      </c>
    </row>
    <row r="109" spans="1:7" ht="29.25" customHeight="1">
      <c r="A109" s="8">
        <v>89</v>
      </c>
      <c r="B109" s="102" t="s">
        <v>149</v>
      </c>
      <c r="C109" s="15">
        <v>3132</v>
      </c>
      <c r="D109" s="8" t="s">
        <v>6</v>
      </c>
      <c r="E109" s="18">
        <v>920583.6</v>
      </c>
      <c r="F109" s="8" t="s">
        <v>9</v>
      </c>
      <c r="G109" s="103" t="s">
        <v>102</v>
      </c>
    </row>
    <row r="110" spans="1:7" ht="24.75" customHeight="1">
      <c r="A110" s="81">
        <v>90</v>
      </c>
      <c r="B110" s="94" t="s">
        <v>79</v>
      </c>
      <c r="C110" s="16">
        <v>3132</v>
      </c>
      <c r="D110" s="7" t="s">
        <v>6</v>
      </c>
      <c r="E110" s="17">
        <v>113738.4</v>
      </c>
      <c r="F110" s="7" t="s">
        <v>9</v>
      </c>
      <c r="G110" s="101" t="s">
        <v>102</v>
      </c>
    </row>
    <row r="111" spans="1:7" ht="26.25" customHeight="1">
      <c r="A111" s="8">
        <v>91</v>
      </c>
      <c r="B111" s="44" t="s">
        <v>80</v>
      </c>
      <c r="C111" s="15">
        <v>3132</v>
      </c>
      <c r="D111" s="8" t="s">
        <v>6</v>
      </c>
      <c r="E111" s="18">
        <v>812798.4</v>
      </c>
      <c r="F111" s="8" t="s">
        <v>9</v>
      </c>
      <c r="G111" s="32" t="s">
        <v>102</v>
      </c>
    </row>
    <row r="112" spans="1:7" ht="30.75" customHeight="1">
      <c r="A112" s="81">
        <v>92</v>
      </c>
      <c r="B112" s="44" t="s">
        <v>81</v>
      </c>
      <c r="C112" s="15">
        <v>3132</v>
      </c>
      <c r="D112" s="8" t="s">
        <v>6</v>
      </c>
      <c r="E112" s="18">
        <v>660271.2</v>
      </c>
      <c r="F112" s="8" t="s">
        <v>9</v>
      </c>
      <c r="G112" s="32" t="s">
        <v>102</v>
      </c>
    </row>
    <row r="113" spans="1:7" ht="27.75" customHeight="1">
      <c r="A113" s="8">
        <v>93</v>
      </c>
      <c r="B113" s="44" t="s">
        <v>82</v>
      </c>
      <c r="C113" s="15">
        <v>3132</v>
      </c>
      <c r="D113" s="8" t="s">
        <v>6</v>
      </c>
      <c r="E113" s="18">
        <v>824906.4</v>
      </c>
      <c r="F113" s="8" t="s">
        <v>9</v>
      </c>
      <c r="G113" s="32" t="s">
        <v>102</v>
      </c>
    </row>
    <row r="114" spans="1:7" ht="27.75" customHeight="1">
      <c r="A114" s="81">
        <v>94</v>
      </c>
      <c r="B114" s="44" t="s">
        <v>167</v>
      </c>
      <c r="C114" s="15">
        <v>3132</v>
      </c>
      <c r="D114" s="8" t="s">
        <v>6</v>
      </c>
      <c r="E114" s="18">
        <v>280891</v>
      </c>
      <c r="F114" s="8" t="s">
        <v>153</v>
      </c>
      <c r="G114" s="32" t="s">
        <v>165</v>
      </c>
    </row>
    <row r="115" spans="1:7" ht="29.25" customHeight="1">
      <c r="A115" s="8">
        <v>95</v>
      </c>
      <c r="B115" s="44" t="s">
        <v>83</v>
      </c>
      <c r="C115" s="15">
        <v>3132</v>
      </c>
      <c r="D115" s="8" t="s">
        <v>6</v>
      </c>
      <c r="E115" s="18">
        <v>857080.8</v>
      </c>
      <c r="F115" s="8" t="s">
        <v>9</v>
      </c>
      <c r="G115" s="32" t="s">
        <v>102</v>
      </c>
    </row>
    <row r="116" spans="1:7" ht="25.5" customHeight="1">
      <c r="A116" s="81">
        <v>96</v>
      </c>
      <c r="B116" s="44" t="s">
        <v>104</v>
      </c>
      <c r="C116" s="15">
        <v>3132</v>
      </c>
      <c r="D116" s="8" t="s">
        <v>6</v>
      </c>
      <c r="E116" s="18">
        <v>1018574.4</v>
      </c>
      <c r="F116" s="8" t="s">
        <v>9</v>
      </c>
      <c r="G116" s="32" t="s">
        <v>102</v>
      </c>
    </row>
    <row r="117" spans="1:7" ht="29.25" customHeight="1">
      <c r="A117" s="8">
        <v>97</v>
      </c>
      <c r="B117" s="44" t="s">
        <v>84</v>
      </c>
      <c r="C117" s="15">
        <v>3132</v>
      </c>
      <c r="D117" s="8" t="s">
        <v>6</v>
      </c>
      <c r="E117" s="18">
        <v>689256</v>
      </c>
      <c r="F117" s="8" t="s">
        <v>9</v>
      </c>
      <c r="G117" s="32" t="s">
        <v>102</v>
      </c>
    </row>
    <row r="118" spans="1:7" ht="29.25" customHeight="1">
      <c r="A118" s="81">
        <v>98</v>
      </c>
      <c r="B118" s="44" t="s">
        <v>85</v>
      </c>
      <c r="C118" s="15">
        <v>3132</v>
      </c>
      <c r="D118" s="8" t="s">
        <v>6</v>
      </c>
      <c r="E118" s="18">
        <v>928981.2</v>
      </c>
      <c r="F118" s="8" t="s">
        <v>9</v>
      </c>
      <c r="G118" s="32" t="s">
        <v>102</v>
      </c>
    </row>
    <row r="119" spans="1:7" ht="29.25" customHeight="1">
      <c r="A119" s="8">
        <v>99</v>
      </c>
      <c r="B119" s="44" t="s">
        <v>171</v>
      </c>
      <c r="C119" s="15">
        <v>3132</v>
      </c>
      <c r="D119" s="8" t="s">
        <v>6</v>
      </c>
      <c r="E119" s="18">
        <v>315194</v>
      </c>
      <c r="F119" s="8" t="s">
        <v>153</v>
      </c>
      <c r="G119" s="32" t="s">
        <v>102</v>
      </c>
    </row>
    <row r="120" spans="1:7" ht="29.25" customHeight="1">
      <c r="A120" s="81">
        <v>100</v>
      </c>
      <c r="B120" s="44" t="s">
        <v>168</v>
      </c>
      <c r="C120" s="15">
        <v>3132</v>
      </c>
      <c r="D120" s="8" t="s">
        <v>6</v>
      </c>
      <c r="E120" s="18">
        <v>890264</v>
      </c>
      <c r="F120" s="8" t="s">
        <v>153</v>
      </c>
      <c r="G120" s="32" t="s">
        <v>102</v>
      </c>
    </row>
    <row r="121" spans="1:7" ht="29.25" customHeight="1">
      <c r="A121" s="8">
        <v>101</v>
      </c>
      <c r="B121" s="44" t="s">
        <v>169</v>
      </c>
      <c r="C121" s="15">
        <v>3132</v>
      </c>
      <c r="D121" s="8" t="s">
        <v>6</v>
      </c>
      <c r="E121" s="18">
        <v>695949</v>
      </c>
      <c r="F121" s="8" t="s">
        <v>153</v>
      </c>
      <c r="G121" s="32" t="s">
        <v>102</v>
      </c>
    </row>
    <row r="122" spans="1:7" ht="29.25" customHeight="1">
      <c r="A122" s="81">
        <v>102</v>
      </c>
      <c r="B122" s="44" t="s">
        <v>170</v>
      </c>
      <c r="C122" s="15">
        <v>3132</v>
      </c>
      <c r="D122" s="8" t="s">
        <v>6</v>
      </c>
      <c r="E122" s="18">
        <v>460594</v>
      </c>
      <c r="F122" s="8" t="s">
        <v>153</v>
      </c>
      <c r="G122" s="32" t="s">
        <v>102</v>
      </c>
    </row>
    <row r="123" spans="1:7" ht="29.25" customHeight="1">
      <c r="A123" s="8">
        <v>103</v>
      </c>
      <c r="B123" s="44" t="s">
        <v>172</v>
      </c>
      <c r="C123" s="15">
        <v>3132</v>
      </c>
      <c r="D123" s="8" t="s">
        <v>6</v>
      </c>
      <c r="E123" s="18">
        <v>399769</v>
      </c>
      <c r="F123" s="8" t="s">
        <v>153</v>
      </c>
      <c r="G123" s="32" t="s">
        <v>102</v>
      </c>
    </row>
    <row r="124" spans="1:7" ht="29.25" customHeight="1">
      <c r="A124" s="81">
        <v>104</v>
      </c>
      <c r="B124" s="44" t="s">
        <v>178</v>
      </c>
      <c r="C124" s="15">
        <v>3132</v>
      </c>
      <c r="D124" s="8" t="s">
        <v>6</v>
      </c>
      <c r="E124" s="18">
        <v>1100000</v>
      </c>
      <c r="F124" s="8" t="s">
        <v>153</v>
      </c>
      <c r="G124" s="32" t="s">
        <v>102</v>
      </c>
    </row>
    <row r="125" spans="1:7" ht="28.5" customHeight="1">
      <c r="A125" s="8">
        <v>105</v>
      </c>
      <c r="B125" s="44" t="s">
        <v>86</v>
      </c>
      <c r="C125" s="15">
        <v>3132</v>
      </c>
      <c r="D125" s="8" t="s">
        <v>6</v>
      </c>
      <c r="E125" s="18">
        <v>632650.8</v>
      </c>
      <c r="F125" s="8" t="s">
        <v>9</v>
      </c>
      <c r="G125" s="32" t="s">
        <v>102</v>
      </c>
    </row>
    <row r="126" spans="1:7" ht="30" customHeight="1">
      <c r="A126" s="81">
        <v>106</v>
      </c>
      <c r="B126" s="44" t="s">
        <v>87</v>
      </c>
      <c r="C126" s="15">
        <v>3132</v>
      </c>
      <c r="D126" s="8" t="s">
        <v>6</v>
      </c>
      <c r="E126" s="18">
        <v>892610.4</v>
      </c>
      <c r="F126" s="8" t="s">
        <v>9</v>
      </c>
      <c r="G126" s="32" t="s">
        <v>102</v>
      </c>
    </row>
    <row r="127" spans="1:7" ht="24" customHeight="1">
      <c r="A127" s="8">
        <v>107</v>
      </c>
      <c r="B127" s="44" t="s">
        <v>113</v>
      </c>
      <c r="C127" s="15">
        <v>3132</v>
      </c>
      <c r="D127" s="8" t="s">
        <v>114</v>
      </c>
      <c r="E127" s="18">
        <v>468000</v>
      </c>
      <c r="F127" s="8" t="s">
        <v>9</v>
      </c>
      <c r="G127" s="32" t="s">
        <v>102</v>
      </c>
    </row>
    <row r="128" spans="1:7" ht="30.75" customHeight="1">
      <c r="A128" s="81">
        <v>108</v>
      </c>
      <c r="B128" s="44" t="s">
        <v>88</v>
      </c>
      <c r="C128" s="15">
        <v>3132</v>
      </c>
      <c r="D128" s="8" t="s">
        <v>6</v>
      </c>
      <c r="E128" s="18">
        <f>143000-13081.57+100000</f>
        <v>229918.43</v>
      </c>
      <c r="F128" s="8" t="s">
        <v>9</v>
      </c>
      <c r="G128" s="32" t="s">
        <v>102</v>
      </c>
    </row>
    <row r="129" spans="1:7" ht="30.75" customHeight="1">
      <c r="A129" s="8">
        <v>109</v>
      </c>
      <c r="B129" s="44" t="s">
        <v>89</v>
      </c>
      <c r="C129" s="15">
        <v>3132</v>
      </c>
      <c r="D129" s="8" t="s">
        <v>6</v>
      </c>
      <c r="E129" s="18">
        <f>275454.97+88139</f>
        <v>363593.97</v>
      </c>
      <c r="F129" s="8" t="s">
        <v>9</v>
      </c>
      <c r="G129" s="32" t="s">
        <v>102</v>
      </c>
    </row>
    <row r="130" spans="1:7" ht="30.75" customHeight="1" thickBot="1">
      <c r="A130" s="81">
        <v>110</v>
      </c>
      <c r="B130" s="88" t="s">
        <v>100</v>
      </c>
      <c r="C130" s="77">
        <v>3132</v>
      </c>
      <c r="D130" s="8" t="s">
        <v>6</v>
      </c>
      <c r="E130" s="78">
        <v>359333.73</v>
      </c>
      <c r="F130" s="62" t="s">
        <v>101</v>
      </c>
      <c r="G130" s="79"/>
    </row>
    <row r="131" spans="1:7" ht="21.75" customHeight="1" thickBot="1">
      <c r="A131" s="107"/>
      <c r="B131" s="89" t="s">
        <v>8</v>
      </c>
      <c r="C131" s="11">
        <v>3132</v>
      </c>
      <c r="D131" s="11"/>
      <c r="E131" s="13">
        <f>SUM(E108:E130)</f>
        <v>14664903.730000002</v>
      </c>
      <c r="F131" s="12"/>
      <c r="G131" s="30"/>
    </row>
    <row r="132" spans="1:7" ht="20.25" customHeight="1" thickBot="1">
      <c r="A132" s="66"/>
      <c r="B132" s="67" t="s">
        <v>11</v>
      </c>
      <c r="C132" s="123"/>
      <c r="D132" s="123"/>
      <c r="E132" s="69">
        <f>E47+E102+E104+E131+E107</f>
        <v>20520660.926000003</v>
      </c>
      <c r="F132" s="123"/>
      <c r="G132" s="70"/>
    </row>
    <row r="133" spans="1:7" ht="15.75" customHeight="1">
      <c r="A133" s="45"/>
      <c r="B133" s="20"/>
      <c r="C133" s="111"/>
      <c r="D133" s="111"/>
      <c r="E133" s="22"/>
      <c r="F133" s="111"/>
      <c r="G133" s="33"/>
    </row>
    <row r="134" spans="1:7" ht="12.75" customHeight="1">
      <c r="A134" s="45"/>
      <c r="B134" s="20"/>
      <c r="C134" s="111"/>
      <c r="D134" s="111"/>
      <c r="E134" s="22"/>
      <c r="F134" s="124"/>
      <c r="G134" s="33"/>
    </row>
    <row r="135" spans="1:7" ht="12.75">
      <c r="A135" s="45"/>
      <c r="B135" s="20"/>
      <c r="C135" s="111"/>
      <c r="D135" s="111"/>
      <c r="E135" s="22"/>
      <c r="F135" s="111"/>
      <c r="G135" s="33"/>
    </row>
    <row r="136" spans="1:7" ht="13.5">
      <c r="A136" s="46" t="s">
        <v>180</v>
      </c>
      <c r="B136" s="95"/>
      <c r="E136" s="120"/>
      <c r="G136" s="34" t="s">
        <v>181</v>
      </c>
    </row>
    <row r="137" ht="12.75">
      <c r="A137" s="47"/>
    </row>
    <row r="138" ht="12.75">
      <c r="E138" s="120"/>
    </row>
    <row r="139" ht="12.75">
      <c r="E139" s="120"/>
    </row>
    <row r="140" ht="12.75">
      <c r="E140" s="120"/>
    </row>
    <row r="141" ht="12.75">
      <c r="E141" s="120"/>
    </row>
    <row r="142" ht="12.75">
      <c r="E142" s="120"/>
    </row>
    <row r="143" ht="12.75">
      <c r="E143" s="120"/>
    </row>
    <row r="144" ht="12.75">
      <c r="E144" s="120"/>
    </row>
    <row r="161" ht="12.75">
      <c r="G161" s="36"/>
    </row>
    <row r="163" ht="12.75">
      <c r="G163" s="37"/>
    </row>
  </sheetData>
  <sheetProtection/>
  <mergeCells count="6">
    <mergeCell ref="A70:A71"/>
    <mergeCell ref="F1:G1"/>
    <mergeCell ref="A6:G6"/>
    <mergeCell ref="A7:G7"/>
    <mergeCell ref="A3:G3"/>
    <mergeCell ref="A5:G5"/>
  </mergeCells>
  <printOptions/>
  <pageMargins left="0.2" right="0.16" top="0.16" bottom="0.25" header="0.18" footer="0.2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3"/>
  <sheetViews>
    <sheetView view="pageBreakPreview" zoomScaleSheetLayoutView="100" zoomScalePageLayoutView="0" workbookViewId="0" topLeftCell="A59">
      <selection activeCell="F73" sqref="F73"/>
    </sheetView>
  </sheetViews>
  <sheetFormatPr defaultColWidth="9.140625" defaultRowHeight="12.75"/>
  <cols>
    <col min="1" max="1" width="4.8515625" style="111" customWidth="1"/>
    <col min="2" max="2" width="29.421875" style="112" customWidth="1"/>
    <col min="3" max="3" width="6.421875" style="113" customWidth="1"/>
    <col min="4" max="4" width="9.140625" style="113" customWidth="1"/>
    <col min="5" max="5" width="12.28125" style="113" customWidth="1"/>
    <col min="6" max="6" width="13.28125" style="113" customWidth="1"/>
    <col min="7" max="7" width="22.28125" style="35" customWidth="1"/>
    <col min="8" max="8" width="3.57421875" style="113" customWidth="1"/>
    <col min="9" max="9" width="14.421875" style="114" customWidth="1"/>
    <col min="10" max="10" width="14.7109375" style="113" customWidth="1"/>
    <col min="11" max="11" width="13.57421875" style="113" customWidth="1"/>
    <col min="12" max="16384" width="9.140625" style="113" customWidth="1"/>
  </cols>
  <sheetData>
    <row r="1" spans="6:7" ht="36.75" customHeight="1">
      <c r="F1" s="144" t="s">
        <v>57</v>
      </c>
      <c r="G1" s="144"/>
    </row>
    <row r="3" spans="1:7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ht="12.75" customHeight="1" hidden="1">
      <c r="A4" s="115"/>
      <c r="B4" s="116"/>
      <c r="C4" s="115"/>
      <c r="D4" s="115"/>
      <c r="E4" s="115"/>
      <c r="F4" s="115"/>
      <c r="G4" s="115"/>
    </row>
    <row r="5" spans="1:7" ht="18.75" customHeight="1">
      <c r="A5" s="150" t="s">
        <v>111</v>
      </c>
      <c r="B5" s="150"/>
      <c r="C5" s="150"/>
      <c r="D5" s="150"/>
      <c r="E5" s="150"/>
      <c r="F5" s="150"/>
      <c r="G5" s="150"/>
    </row>
    <row r="6" spans="1:7" ht="16.5" customHeight="1">
      <c r="A6" s="145" t="s">
        <v>0</v>
      </c>
      <c r="B6" s="153"/>
      <c r="C6" s="153"/>
      <c r="D6" s="153"/>
      <c r="E6" s="153"/>
      <c r="F6" s="153"/>
      <c r="G6" s="153"/>
    </row>
    <row r="7" spans="1:7" ht="14.25" customHeight="1">
      <c r="A7" s="147" t="s">
        <v>1</v>
      </c>
      <c r="B7" s="154"/>
      <c r="C7" s="154"/>
      <c r="D7" s="154"/>
      <c r="E7" s="154"/>
      <c r="F7" s="154"/>
      <c r="G7" s="154"/>
    </row>
    <row r="8" spans="1:7" ht="14.25" customHeight="1" thickBot="1">
      <c r="A8" s="45"/>
      <c r="B8" s="118"/>
      <c r="C8" s="117"/>
      <c r="D8" s="117"/>
      <c r="E8" s="117"/>
      <c r="F8" s="117"/>
      <c r="G8" s="27"/>
    </row>
    <row r="9" spans="1:9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52" t="s">
        <v>177</v>
      </c>
      <c r="F9" s="52" t="s">
        <v>10</v>
      </c>
      <c r="G9" s="53" t="s">
        <v>13</v>
      </c>
      <c r="I9" s="72"/>
    </row>
    <row r="10" spans="1:7" ht="13.5" thickBot="1">
      <c r="A10" s="54">
        <v>1</v>
      </c>
      <c r="B10" s="86">
        <v>2</v>
      </c>
      <c r="C10" s="55">
        <v>3</v>
      </c>
      <c r="D10" s="55">
        <v>4</v>
      </c>
      <c r="E10" s="55">
        <v>5</v>
      </c>
      <c r="F10" s="55">
        <v>6</v>
      </c>
      <c r="G10" s="56">
        <v>7</v>
      </c>
    </row>
    <row r="11" spans="1:7" ht="45" customHeight="1">
      <c r="A11" s="50">
        <v>1</v>
      </c>
      <c r="B11" s="80" t="s">
        <v>47</v>
      </c>
      <c r="C11" s="8">
        <v>2210</v>
      </c>
      <c r="D11" s="8" t="s">
        <v>6</v>
      </c>
      <c r="E11" s="9">
        <v>99000</v>
      </c>
      <c r="F11" s="8" t="s">
        <v>9</v>
      </c>
      <c r="G11" s="26" t="s">
        <v>22</v>
      </c>
    </row>
    <row r="12" spans="1:7" ht="102" customHeight="1">
      <c r="A12" s="50">
        <v>2</v>
      </c>
      <c r="B12" s="80" t="s">
        <v>157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ht="48.75" customHeight="1">
      <c r="A13" s="50">
        <v>3</v>
      </c>
      <c r="B13" s="80" t="s">
        <v>96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ht="45" customHeight="1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ht="45" customHeight="1">
      <c r="A15" s="50">
        <v>5</v>
      </c>
      <c r="B15" s="80" t="s">
        <v>107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ht="88.5" customHeight="1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ht="92.25" customHeight="1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ht="36.75" customHeight="1">
      <c r="A18" s="50">
        <v>8</v>
      </c>
      <c r="B18" s="80" t="s">
        <v>49</v>
      </c>
      <c r="C18" s="8">
        <v>2210</v>
      </c>
      <c r="D18" s="8" t="s">
        <v>6</v>
      </c>
      <c r="E18" s="9">
        <v>13617</v>
      </c>
      <c r="F18" s="8" t="s">
        <v>9</v>
      </c>
      <c r="G18" s="26" t="s">
        <v>42</v>
      </c>
    </row>
    <row r="19" spans="1:7" ht="28.5" customHeight="1">
      <c r="A19" s="50">
        <v>9</v>
      </c>
      <c r="B19" s="87" t="s">
        <v>54</v>
      </c>
      <c r="C19" s="8">
        <v>2210</v>
      </c>
      <c r="D19" s="8" t="s">
        <v>6</v>
      </c>
      <c r="E19" s="9">
        <v>164</v>
      </c>
      <c r="F19" s="8" t="s">
        <v>9</v>
      </c>
      <c r="G19" s="26" t="s">
        <v>15</v>
      </c>
    </row>
    <row r="20" spans="1:9" ht="63" customHeight="1">
      <c r="A20" s="50">
        <v>10</v>
      </c>
      <c r="B20" s="80" t="s">
        <v>64</v>
      </c>
      <c r="C20" s="8">
        <v>2210</v>
      </c>
      <c r="D20" s="8" t="s">
        <v>6</v>
      </c>
      <c r="E20" s="9">
        <f>99901-5925</f>
        <v>93976</v>
      </c>
      <c r="F20" s="8" t="s">
        <v>9</v>
      </c>
      <c r="G20" s="26" t="s">
        <v>32</v>
      </c>
      <c r="I20" s="119"/>
    </row>
    <row r="21" spans="1:9" ht="63" customHeight="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</f>
        <v>493.8</v>
      </c>
      <c r="F21" s="8" t="s">
        <v>9</v>
      </c>
      <c r="G21" s="99" t="s">
        <v>151</v>
      </c>
      <c r="I21" s="119"/>
    </row>
    <row r="22" spans="1:7" ht="33.75" customHeight="1">
      <c r="A22" s="50">
        <v>12</v>
      </c>
      <c r="B22" s="80" t="s">
        <v>34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ht="63" customHeight="1">
      <c r="A23" s="50">
        <v>13</v>
      </c>
      <c r="B23" s="80" t="s">
        <v>91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ht="45" customHeight="1">
      <c r="A24" s="50">
        <v>14</v>
      </c>
      <c r="B24" s="80" t="s">
        <v>98</v>
      </c>
      <c r="C24" s="8">
        <v>2210</v>
      </c>
      <c r="D24" s="8" t="s">
        <v>6</v>
      </c>
      <c r="E24" s="9">
        <f>11520</f>
        <v>11520</v>
      </c>
      <c r="F24" s="8" t="s">
        <v>9</v>
      </c>
      <c r="G24" s="29" t="s">
        <v>16</v>
      </c>
    </row>
    <row r="25" spans="1:7" ht="33" customHeight="1">
      <c r="A25" s="50">
        <v>15</v>
      </c>
      <c r="B25" s="80" t="s">
        <v>69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ht="45" customHeight="1">
      <c r="A26" s="50">
        <v>16</v>
      </c>
      <c r="B26" s="80" t="s">
        <v>65</v>
      </c>
      <c r="C26" s="8">
        <v>2210</v>
      </c>
      <c r="D26" s="8" t="s">
        <v>6</v>
      </c>
      <c r="E26" s="9">
        <f>99140+800-8580-19500-17160</f>
        <v>54700</v>
      </c>
      <c r="F26" s="8" t="s">
        <v>9</v>
      </c>
      <c r="G26" s="29" t="s">
        <v>14</v>
      </c>
    </row>
    <row r="27" spans="1:7" ht="45" customHeight="1">
      <c r="A27" s="11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ht="42" customHeight="1">
      <c r="A28" s="50">
        <v>18</v>
      </c>
      <c r="B28" s="80" t="s">
        <v>62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ht="103.5" customHeight="1">
      <c r="A29" s="50">
        <v>19</v>
      </c>
      <c r="B29" s="80" t="s">
        <v>148</v>
      </c>
      <c r="C29" s="8">
        <v>2210</v>
      </c>
      <c r="D29" s="8" t="s">
        <v>6</v>
      </c>
      <c r="E29" s="9">
        <f>99990+99000+94050+85160+97290-5290</f>
        <v>470200</v>
      </c>
      <c r="F29" s="8" t="s">
        <v>9</v>
      </c>
      <c r="G29" s="29" t="s">
        <v>163</v>
      </c>
    </row>
    <row r="30" spans="1:7" ht="39.75" customHeight="1">
      <c r="A30" s="50">
        <v>20</v>
      </c>
      <c r="B30" s="80" t="s">
        <v>161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ht="39" customHeight="1">
      <c r="A31" s="50">
        <v>21</v>
      </c>
      <c r="B31" s="80" t="s">
        <v>58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ht="26.25" customHeight="1">
      <c r="A32" s="50">
        <v>22</v>
      </c>
      <c r="B32" s="44" t="s">
        <v>50</v>
      </c>
      <c r="C32" s="8">
        <v>2210</v>
      </c>
      <c r="D32" s="8" t="s">
        <v>6</v>
      </c>
      <c r="E32" s="9">
        <v>300</v>
      </c>
      <c r="F32" s="8" t="s">
        <v>9</v>
      </c>
      <c r="G32" s="26" t="s">
        <v>12</v>
      </c>
    </row>
    <row r="33" spans="1:8" ht="30.75" customHeight="1">
      <c r="A33" s="50">
        <v>23</v>
      </c>
      <c r="B33" s="80" t="s">
        <v>40</v>
      </c>
      <c r="C33" s="8">
        <v>2210</v>
      </c>
      <c r="D33" s="8" t="s">
        <v>6</v>
      </c>
      <c r="E33" s="9">
        <v>56733</v>
      </c>
      <c r="F33" s="8" t="s">
        <v>9</v>
      </c>
      <c r="G33" s="29" t="s">
        <v>39</v>
      </c>
      <c r="H33" s="43"/>
    </row>
    <row r="34" spans="1:8" ht="30.75" customHeight="1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  <c r="H34" s="43"/>
    </row>
    <row r="35" spans="1:7" ht="38.25" customHeight="1">
      <c r="A35" s="50">
        <v>25</v>
      </c>
      <c r="B35" s="80" t="s">
        <v>115</v>
      </c>
      <c r="C35" s="8">
        <v>2210</v>
      </c>
      <c r="D35" s="8" t="s">
        <v>6</v>
      </c>
      <c r="E35" s="9">
        <f>82105-16400</f>
        <v>65705</v>
      </c>
      <c r="F35" s="8" t="s">
        <v>9</v>
      </c>
      <c r="G35" s="26" t="s">
        <v>41</v>
      </c>
    </row>
    <row r="36" spans="1:7" ht="35.25" customHeight="1">
      <c r="A36" s="50">
        <v>26</v>
      </c>
      <c r="B36" s="44" t="s">
        <v>63</v>
      </c>
      <c r="C36" s="8">
        <v>2210</v>
      </c>
      <c r="D36" s="8" t="s">
        <v>6</v>
      </c>
      <c r="E36" s="9">
        <v>13020</v>
      </c>
      <c r="F36" s="8" t="s">
        <v>9</v>
      </c>
      <c r="G36" s="26" t="s">
        <v>17</v>
      </c>
    </row>
    <row r="37" spans="1:7" ht="50.25" customHeight="1">
      <c r="A37" s="50">
        <v>27</v>
      </c>
      <c r="B37" s="80" t="s">
        <v>66</v>
      </c>
      <c r="C37" s="8">
        <v>2210</v>
      </c>
      <c r="D37" s="8" t="s">
        <v>6</v>
      </c>
      <c r="E37" s="9">
        <f>8400+12840</f>
        <v>21240</v>
      </c>
      <c r="F37" s="8" t="s">
        <v>9</v>
      </c>
      <c r="G37" s="26" t="s">
        <v>21</v>
      </c>
    </row>
    <row r="38" spans="1:7" ht="50.25" customHeight="1">
      <c r="A38" s="50">
        <v>28</v>
      </c>
      <c r="B38" s="80" t="s">
        <v>97</v>
      </c>
      <c r="C38" s="8">
        <v>2210</v>
      </c>
      <c r="D38" s="8" t="s">
        <v>6</v>
      </c>
      <c r="E38" s="9">
        <v>800</v>
      </c>
      <c r="F38" s="8" t="s">
        <v>9</v>
      </c>
      <c r="G38" s="26" t="s">
        <v>18</v>
      </c>
    </row>
    <row r="39" spans="1:7" ht="42.75" customHeight="1">
      <c r="A39" s="50">
        <v>29</v>
      </c>
      <c r="B39" s="80" t="s">
        <v>51</v>
      </c>
      <c r="C39" s="8">
        <v>2210</v>
      </c>
      <c r="D39" s="8" t="s">
        <v>6</v>
      </c>
      <c r="E39" s="9">
        <v>5400</v>
      </c>
      <c r="F39" s="8" t="s">
        <v>9</v>
      </c>
      <c r="G39" s="26" t="s">
        <v>23</v>
      </c>
    </row>
    <row r="40" spans="1:7" ht="40.5" customHeight="1">
      <c r="A40" s="50">
        <v>30</v>
      </c>
      <c r="B40" s="80" t="s">
        <v>52</v>
      </c>
      <c r="C40" s="8">
        <v>2210</v>
      </c>
      <c r="D40" s="8" t="s">
        <v>6</v>
      </c>
      <c r="E40" s="9">
        <v>99990</v>
      </c>
      <c r="F40" s="8" t="s">
        <v>9</v>
      </c>
      <c r="G40" s="26" t="s">
        <v>30</v>
      </c>
    </row>
    <row r="41" spans="1:7" ht="33.75" customHeight="1">
      <c r="A41" s="50">
        <v>31</v>
      </c>
      <c r="B41" s="80" t="s">
        <v>112</v>
      </c>
      <c r="C41" s="8">
        <v>2210</v>
      </c>
      <c r="D41" s="8" t="s">
        <v>6</v>
      </c>
      <c r="E41" s="9">
        <f>5760</f>
        <v>5760</v>
      </c>
      <c r="F41" s="8" t="s">
        <v>9</v>
      </c>
      <c r="G41" s="26" t="s">
        <v>33</v>
      </c>
    </row>
    <row r="42" spans="1:11" ht="45" customHeight="1">
      <c r="A42" s="50">
        <v>32</v>
      </c>
      <c r="B42" s="80" t="s">
        <v>92</v>
      </c>
      <c r="C42" s="8">
        <v>2210</v>
      </c>
      <c r="D42" s="8" t="s">
        <v>6</v>
      </c>
      <c r="E42" s="9">
        <v>99000</v>
      </c>
      <c r="F42" s="8" t="s">
        <v>9</v>
      </c>
      <c r="G42" s="26" t="s">
        <v>90</v>
      </c>
      <c r="K42" s="120"/>
    </row>
    <row r="43" spans="1:7" ht="88.5" customHeight="1">
      <c r="A43" s="50">
        <v>33</v>
      </c>
      <c r="B43" s="80" t="s">
        <v>150</v>
      </c>
      <c r="C43" s="8">
        <v>2210</v>
      </c>
      <c r="D43" s="8" t="s">
        <v>6</v>
      </c>
      <c r="E43" s="9">
        <v>99990</v>
      </c>
      <c r="F43" s="8" t="s">
        <v>9</v>
      </c>
      <c r="G43" s="26" t="s">
        <v>29</v>
      </c>
    </row>
    <row r="44" spans="1:7" ht="108" customHeight="1">
      <c r="A44" s="50">
        <v>34</v>
      </c>
      <c r="B44" s="44" t="s">
        <v>67</v>
      </c>
      <c r="C44" s="8">
        <v>2210</v>
      </c>
      <c r="D44" s="8" t="s">
        <v>6</v>
      </c>
      <c r="E44" s="9">
        <f>630</f>
        <v>630</v>
      </c>
      <c r="F44" s="8" t="s">
        <v>9</v>
      </c>
      <c r="G44" s="26" t="s">
        <v>19</v>
      </c>
    </row>
    <row r="45" spans="1:7" ht="35.25" customHeight="1">
      <c r="A45" s="50">
        <v>35</v>
      </c>
      <c r="B45" s="44" t="s">
        <v>53</v>
      </c>
      <c r="C45" s="8">
        <v>2210</v>
      </c>
      <c r="D45" s="8" t="s">
        <v>6</v>
      </c>
      <c r="E45" s="9">
        <f>18280+14250</f>
        <v>32530</v>
      </c>
      <c r="F45" s="8" t="s">
        <v>9</v>
      </c>
      <c r="G45" s="29" t="s">
        <v>20</v>
      </c>
    </row>
    <row r="46" spans="1:7" ht="26.25" thickBot="1">
      <c r="A46" s="50">
        <v>36</v>
      </c>
      <c r="B46" s="88" t="s">
        <v>100</v>
      </c>
      <c r="C46" s="62">
        <v>2210</v>
      </c>
      <c r="D46" s="8" t="s">
        <v>6</v>
      </c>
      <c r="E46" s="74">
        <v>16970</v>
      </c>
      <c r="F46" s="62" t="s">
        <v>101</v>
      </c>
      <c r="G46" s="75"/>
    </row>
    <row r="47" spans="1:11" ht="15" customHeight="1" thickBot="1">
      <c r="A47" s="57"/>
      <c r="B47" s="89" t="s">
        <v>7</v>
      </c>
      <c r="C47" s="11">
        <v>2210</v>
      </c>
      <c r="D47" s="12"/>
      <c r="E47" s="13">
        <f>SUM(E11:E46)</f>
        <v>1899811.996</v>
      </c>
      <c r="F47" s="12"/>
      <c r="G47" s="30"/>
      <c r="I47" s="121">
        <v>1885542</v>
      </c>
      <c r="J47" s="120">
        <f>I47-E47</f>
        <v>-14269.996000000043</v>
      </c>
      <c r="K47" s="120"/>
    </row>
    <row r="48" spans="1:7" ht="12.75" hidden="1">
      <c r="A48" s="65"/>
      <c r="B48" s="90"/>
      <c r="C48" s="38"/>
      <c r="D48" s="7"/>
      <c r="E48" s="39"/>
      <c r="F48" s="7"/>
      <c r="G48" s="40"/>
    </row>
    <row r="49" spans="1:7" ht="30" customHeight="1" hidden="1">
      <c r="A49" s="49">
        <v>53</v>
      </c>
      <c r="B49" s="44" t="s">
        <v>25</v>
      </c>
      <c r="C49" s="8">
        <v>2220</v>
      </c>
      <c r="D49" s="8" t="s">
        <v>6</v>
      </c>
      <c r="E49" s="8"/>
      <c r="F49" s="8"/>
      <c r="G49" s="26" t="s">
        <v>36</v>
      </c>
    </row>
    <row r="50" spans="1:7" ht="30.75" customHeight="1" hidden="1">
      <c r="A50" s="49">
        <f>A49+1</f>
        <v>54</v>
      </c>
      <c r="B50" s="44" t="s">
        <v>26</v>
      </c>
      <c r="C50" s="8">
        <v>2220</v>
      </c>
      <c r="D50" s="8" t="s">
        <v>6</v>
      </c>
      <c r="E50" s="8"/>
      <c r="F50" s="8"/>
      <c r="G50" s="26" t="s">
        <v>37</v>
      </c>
    </row>
    <row r="51" spans="1:7" ht="51" customHeight="1" hidden="1">
      <c r="A51" s="49">
        <f>A50+1</f>
        <v>55</v>
      </c>
      <c r="B51" s="91" t="s">
        <v>24</v>
      </c>
      <c r="C51" s="10">
        <v>2220</v>
      </c>
      <c r="D51" s="10" t="s">
        <v>6</v>
      </c>
      <c r="E51" s="14"/>
      <c r="F51" s="10"/>
      <c r="G51" s="28" t="s">
        <v>38</v>
      </c>
    </row>
    <row r="52" spans="1:11" ht="13.5" hidden="1" thickBot="1">
      <c r="A52" s="49"/>
      <c r="B52" s="89" t="s">
        <v>7</v>
      </c>
      <c r="C52" s="11">
        <v>2220</v>
      </c>
      <c r="D52" s="12"/>
      <c r="E52" s="13">
        <f>SUM(E49:E51)</f>
        <v>0</v>
      </c>
      <c r="F52" s="12"/>
      <c r="G52" s="30"/>
      <c r="K52" s="120">
        <v>80004</v>
      </c>
    </row>
    <row r="53" spans="1:7" ht="31.5" customHeight="1">
      <c r="A53" s="49">
        <v>37</v>
      </c>
      <c r="B53" s="80" t="s">
        <v>134</v>
      </c>
      <c r="C53" s="8">
        <v>2240</v>
      </c>
      <c r="D53" s="8" t="s">
        <v>6</v>
      </c>
      <c r="E53" s="9">
        <f>99990-1347.6</f>
        <v>98642.4</v>
      </c>
      <c r="F53" s="8" t="s">
        <v>9</v>
      </c>
      <c r="G53" s="32" t="s">
        <v>102</v>
      </c>
    </row>
    <row r="54" spans="1:7" ht="31.5" customHeight="1">
      <c r="A54" s="49">
        <v>38</v>
      </c>
      <c r="B54" s="80" t="s">
        <v>135</v>
      </c>
      <c r="C54" s="8">
        <v>2240</v>
      </c>
      <c r="D54" s="8" t="s">
        <v>6</v>
      </c>
      <c r="E54" s="9">
        <f>87969.6</f>
        <v>87969.6</v>
      </c>
      <c r="F54" s="8" t="s">
        <v>9</v>
      </c>
      <c r="G54" s="32" t="s">
        <v>102</v>
      </c>
    </row>
    <row r="55" spans="1:7" ht="31.5" customHeight="1">
      <c r="A55" s="49">
        <f aca="true" t="shared" si="0" ref="A55:A69">A54+1</f>
        <v>39</v>
      </c>
      <c r="B55" s="80" t="s">
        <v>136</v>
      </c>
      <c r="C55" s="8">
        <v>2240</v>
      </c>
      <c r="D55" s="8" t="s">
        <v>6</v>
      </c>
      <c r="E55" s="9">
        <f>75629.6</f>
        <v>75629.6</v>
      </c>
      <c r="F55" s="8" t="s">
        <v>9</v>
      </c>
      <c r="G55" s="32" t="s">
        <v>102</v>
      </c>
    </row>
    <row r="56" spans="1:7" ht="33" customHeight="1">
      <c r="A56" s="49">
        <f t="shared" si="0"/>
        <v>40</v>
      </c>
      <c r="B56" s="80" t="s">
        <v>137</v>
      </c>
      <c r="C56" s="8">
        <v>2240</v>
      </c>
      <c r="D56" s="8" t="s">
        <v>6</v>
      </c>
      <c r="E56" s="9">
        <f>86899.4-1475</f>
        <v>85424.4</v>
      </c>
      <c r="F56" s="8" t="s">
        <v>9</v>
      </c>
      <c r="G56" s="32" t="s">
        <v>102</v>
      </c>
    </row>
    <row r="57" spans="1:7" ht="32.25" customHeight="1">
      <c r="A57" s="49">
        <f t="shared" si="0"/>
        <v>41</v>
      </c>
      <c r="B57" s="80" t="s">
        <v>138</v>
      </c>
      <c r="C57" s="8">
        <v>2240</v>
      </c>
      <c r="D57" s="8" t="s">
        <v>6</v>
      </c>
      <c r="E57" s="9">
        <f>88570.8-800.4</f>
        <v>87770.40000000001</v>
      </c>
      <c r="F57" s="8" t="s">
        <v>9</v>
      </c>
      <c r="G57" s="32" t="s">
        <v>102</v>
      </c>
    </row>
    <row r="58" spans="1:7" ht="34.5" customHeight="1">
      <c r="A58" s="49">
        <f t="shared" si="0"/>
        <v>42</v>
      </c>
      <c r="B58" s="80" t="s">
        <v>70</v>
      </c>
      <c r="C58" s="8">
        <v>2240</v>
      </c>
      <c r="D58" s="8" t="s">
        <v>6</v>
      </c>
      <c r="E58" s="9">
        <f>89184-613.2</f>
        <v>88570.8</v>
      </c>
      <c r="F58" s="8" t="s">
        <v>9</v>
      </c>
      <c r="G58" s="32" t="s">
        <v>102</v>
      </c>
    </row>
    <row r="59" spans="1:7" ht="35.25" customHeight="1">
      <c r="A59" s="49">
        <f t="shared" si="0"/>
        <v>43</v>
      </c>
      <c r="B59" s="80" t="s">
        <v>139</v>
      </c>
      <c r="C59" s="8">
        <v>2240</v>
      </c>
      <c r="D59" s="8" t="s">
        <v>6</v>
      </c>
      <c r="E59" s="9">
        <f>94670.4</f>
        <v>94670.4</v>
      </c>
      <c r="F59" s="8" t="s">
        <v>9</v>
      </c>
      <c r="G59" s="32" t="s">
        <v>102</v>
      </c>
    </row>
    <row r="60" spans="1:7" ht="35.25" customHeight="1">
      <c r="A60" s="49">
        <f t="shared" si="0"/>
        <v>44</v>
      </c>
      <c r="B60" s="80" t="s">
        <v>140</v>
      </c>
      <c r="C60" s="8">
        <v>2240</v>
      </c>
      <c r="D60" s="8" t="s">
        <v>6</v>
      </c>
      <c r="E60" s="9">
        <f>96020.4</f>
        <v>96020.4</v>
      </c>
      <c r="F60" s="8" t="s">
        <v>9</v>
      </c>
      <c r="G60" s="32" t="s">
        <v>102</v>
      </c>
    </row>
    <row r="61" spans="1:7" ht="35.25" customHeight="1">
      <c r="A61" s="49">
        <f t="shared" si="0"/>
        <v>45</v>
      </c>
      <c r="B61" s="80" t="s">
        <v>141</v>
      </c>
      <c r="C61" s="8">
        <v>2240</v>
      </c>
      <c r="D61" s="8" t="s">
        <v>6</v>
      </c>
      <c r="E61" s="9">
        <f>99630</f>
        <v>99630</v>
      </c>
      <c r="F61" s="8" t="s">
        <v>9</v>
      </c>
      <c r="G61" s="32" t="s">
        <v>102</v>
      </c>
    </row>
    <row r="62" spans="1:10" ht="35.25" customHeight="1">
      <c r="A62" s="49">
        <f t="shared" si="0"/>
        <v>46</v>
      </c>
      <c r="B62" s="80" t="s">
        <v>142</v>
      </c>
      <c r="C62" s="8">
        <v>2240</v>
      </c>
      <c r="D62" s="8" t="s">
        <v>6</v>
      </c>
      <c r="E62" s="9">
        <f>90484.8-619.2</f>
        <v>89865.6</v>
      </c>
      <c r="F62" s="8" t="s">
        <v>9</v>
      </c>
      <c r="G62" s="32" t="s">
        <v>102</v>
      </c>
      <c r="J62" s="113" t="s">
        <v>146</v>
      </c>
    </row>
    <row r="63" spans="1:7" ht="34.5" customHeight="1">
      <c r="A63" s="49">
        <f t="shared" si="0"/>
        <v>47</v>
      </c>
      <c r="B63" s="80" t="s">
        <v>143</v>
      </c>
      <c r="C63" s="8">
        <v>2240</v>
      </c>
      <c r="D63" s="8" t="s">
        <v>6</v>
      </c>
      <c r="E63" s="9">
        <v>87687.6</v>
      </c>
      <c r="F63" s="8" t="s">
        <v>9</v>
      </c>
      <c r="G63" s="32" t="s">
        <v>102</v>
      </c>
    </row>
    <row r="64" spans="1:7" ht="35.25" customHeight="1">
      <c r="A64" s="49">
        <f t="shared" si="0"/>
        <v>48</v>
      </c>
      <c r="B64" s="80" t="s">
        <v>144</v>
      </c>
      <c r="C64" s="8">
        <v>2240</v>
      </c>
      <c r="D64" s="8" t="s">
        <v>6</v>
      </c>
      <c r="E64" s="9">
        <v>93684</v>
      </c>
      <c r="F64" s="8" t="s">
        <v>9</v>
      </c>
      <c r="G64" s="32" t="s">
        <v>102</v>
      </c>
    </row>
    <row r="65" spans="1:7" ht="34.5" customHeight="1">
      <c r="A65" s="49">
        <f t="shared" si="0"/>
        <v>49</v>
      </c>
      <c r="B65" s="80" t="s">
        <v>120</v>
      </c>
      <c r="C65" s="8">
        <v>2240</v>
      </c>
      <c r="D65" s="8" t="s">
        <v>6</v>
      </c>
      <c r="E65" s="9">
        <v>84223.2</v>
      </c>
      <c r="F65" s="8" t="s">
        <v>9</v>
      </c>
      <c r="G65" s="32" t="s">
        <v>102</v>
      </c>
    </row>
    <row r="66" spans="1:7" ht="39" customHeight="1">
      <c r="A66" s="49">
        <f t="shared" si="0"/>
        <v>50</v>
      </c>
      <c r="B66" s="80" t="s">
        <v>118</v>
      </c>
      <c r="C66" s="8">
        <v>2240</v>
      </c>
      <c r="D66" s="8" t="s">
        <v>6</v>
      </c>
      <c r="E66" s="9">
        <v>79053.6</v>
      </c>
      <c r="F66" s="8" t="s">
        <v>9</v>
      </c>
      <c r="G66" s="32" t="s">
        <v>102</v>
      </c>
    </row>
    <row r="67" spans="1:7" ht="32.25" customHeight="1">
      <c r="A67" s="49">
        <f t="shared" si="0"/>
        <v>51</v>
      </c>
      <c r="B67" s="80" t="s">
        <v>121</v>
      </c>
      <c r="C67" s="8">
        <v>2240</v>
      </c>
      <c r="D67" s="8" t="s">
        <v>6</v>
      </c>
      <c r="E67" s="9">
        <v>97981.2</v>
      </c>
      <c r="F67" s="8" t="s">
        <v>9</v>
      </c>
      <c r="G67" s="32" t="s">
        <v>102</v>
      </c>
    </row>
    <row r="68" spans="1:7" ht="30" customHeight="1">
      <c r="A68" s="49">
        <f t="shared" si="0"/>
        <v>52</v>
      </c>
      <c r="B68" s="80" t="s">
        <v>122</v>
      </c>
      <c r="C68" s="8">
        <v>2240</v>
      </c>
      <c r="D68" s="8" t="s">
        <v>6</v>
      </c>
      <c r="E68" s="9">
        <f>99912-43.2</f>
        <v>99868.8</v>
      </c>
      <c r="F68" s="8" t="s">
        <v>9</v>
      </c>
      <c r="G68" s="32" t="s">
        <v>102</v>
      </c>
    </row>
    <row r="69" spans="1:7" ht="30" customHeight="1">
      <c r="A69" s="49">
        <f t="shared" si="0"/>
        <v>53</v>
      </c>
      <c r="B69" s="80" t="s">
        <v>123</v>
      </c>
      <c r="C69" s="8">
        <v>2240</v>
      </c>
      <c r="D69" s="8" t="s">
        <v>6</v>
      </c>
      <c r="E69" s="9">
        <v>81297.6</v>
      </c>
      <c r="F69" s="8" t="s">
        <v>9</v>
      </c>
      <c r="G69" s="32" t="s">
        <v>102</v>
      </c>
    </row>
    <row r="70" spans="1:7" ht="36.75" customHeight="1">
      <c r="A70" s="151">
        <v>54</v>
      </c>
      <c r="B70" s="80" t="s">
        <v>124</v>
      </c>
      <c r="C70" s="8">
        <v>2240</v>
      </c>
      <c r="D70" s="8" t="s">
        <v>6</v>
      </c>
      <c r="E70" s="9">
        <f>98037.8</f>
        <v>98037.8</v>
      </c>
      <c r="F70" s="8" t="s">
        <v>9</v>
      </c>
      <c r="G70" s="32" t="s">
        <v>102</v>
      </c>
    </row>
    <row r="71" spans="1:7" ht="36.75" customHeight="1">
      <c r="A71" s="152"/>
      <c r="B71" s="80" t="s">
        <v>182</v>
      </c>
      <c r="C71" s="8">
        <v>2240</v>
      </c>
      <c r="D71" s="8" t="s">
        <v>6</v>
      </c>
      <c r="E71" s="9">
        <v>29522.4</v>
      </c>
      <c r="F71" s="8" t="s">
        <v>9</v>
      </c>
      <c r="G71" s="125" t="s">
        <v>185</v>
      </c>
    </row>
    <row r="72" spans="1:7" ht="35.25" customHeight="1">
      <c r="A72" s="49">
        <v>55</v>
      </c>
      <c r="B72" s="80" t="s">
        <v>125</v>
      </c>
      <c r="C72" s="8">
        <v>2240</v>
      </c>
      <c r="D72" s="8" t="s">
        <v>6</v>
      </c>
      <c r="E72" s="9">
        <v>88833.6</v>
      </c>
      <c r="F72" s="8" t="s">
        <v>9</v>
      </c>
      <c r="G72" s="125" t="s">
        <v>102</v>
      </c>
    </row>
    <row r="73" spans="1:7" ht="39.75" customHeight="1">
      <c r="A73" s="49">
        <v>56</v>
      </c>
      <c r="B73" s="80" t="s">
        <v>162</v>
      </c>
      <c r="C73" s="8">
        <v>2240</v>
      </c>
      <c r="D73" s="8" t="s">
        <v>6</v>
      </c>
      <c r="E73" s="9">
        <v>94080</v>
      </c>
      <c r="F73" s="8" t="s">
        <v>9</v>
      </c>
      <c r="G73" s="32" t="s">
        <v>102</v>
      </c>
    </row>
    <row r="74" spans="1:7" ht="31.5" customHeight="1">
      <c r="A74" s="49">
        <f aca="true" t="shared" si="1" ref="A74:A101">A73+1</f>
        <v>57</v>
      </c>
      <c r="B74" s="80" t="s">
        <v>126</v>
      </c>
      <c r="C74" s="8">
        <v>2240</v>
      </c>
      <c r="D74" s="8" t="s">
        <v>6</v>
      </c>
      <c r="E74" s="9">
        <v>88621.2</v>
      </c>
      <c r="F74" s="8" t="s">
        <v>9</v>
      </c>
      <c r="G74" s="32" t="s">
        <v>102</v>
      </c>
    </row>
    <row r="75" spans="1:7" ht="32.25" customHeight="1">
      <c r="A75" s="49">
        <f t="shared" si="1"/>
        <v>58</v>
      </c>
      <c r="B75" s="80" t="s">
        <v>127</v>
      </c>
      <c r="C75" s="8">
        <v>2240</v>
      </c>
      <c r="D75" s="8" t="s">
        <v>6</v>
      </c>
      <c r="E75" s="9">
        <v>99940.8</v>
      </c>
      <c r="F75" s="8" t="s">
        <v>9</v>
      </c>
      <c r="G75" s="32" t="s">
        <v>102</v>
      </c>
    </row>
    <row r="76" spans="1:7" ht="34.5" customHeight="1">
      <c r="A76" s="49">
        <f t="shared" si="1"/>
        <v>59</v>
      </c>
      <c r="B76" s="80" t="s">
        <v>117</v>
      </c>
      <c r="C76" s="8">
        <v>2240</v>
      </c>
      <c r="D76" s="8" t="s">
        <v>6</v>
      </c>
      <c r="E76" s="9">
        <v>87172.8</v>
      </c>
      <c r="F76" s="8" t="s">
        <v>9</v>
      </c>
      <c r="G76" s="32" t="s">
        <v>102</v>
      </c>
    </row>
    <row r="77" spans="1:7" ht="30.75" customHeight="1">
      <c r="A77" s="49">
        <f t="shared" si="1"/>
        <v>60</v>
      </c>
      <c r="B77" s="80" t="s">
        <v>145</v>
      </c>
      <c r="C77" s="8">
        <v>2240</v>
      </c>
      <c r="D77" s="8" t="s">
        <v>6</v>
      </c>
      <c r="E77" s="9">
        <f>94492.8-957.6</f>
        <v>93535.2</v>
      </c>
      <c r="F77" s="8" t="s">
        <v>9</v>
      </c>
      <c r="G77" s="32" t="s">
        <v>102</v>
      </c>
    </row>
    <row r="78" spans="1:7" ht="27" customHeight="1">
      <c r="A78" s="49">
        <f t="shared" si="1"/>
        <v>61</v>
      </c>
      <c r="B78" s="80" t="s">
        <v>71</v>
      </c>
      <c r="C78" s="8">
        <v>2240</v>
      </c>
      <c r="D78" s="8" t="s">
        <v>6</v>
      </c>
      <c r="E78" s="9">
        <v>99811.2</v>
      </c>
      <c r="F78" s="8" t="s">
        <v>9</v>
      </c>
      <c r="G78" s="32" t="s">
        <v>102</v>
      </c>
    </row>
    <row r="79" spans="1:7" ht="27.75" customHeight="1">
      <c r="A79" s="49">
        <f t="shared" si="1"/>
        <v>62</v>
      </c>
      <c r="B79" s="80" t="s">
        <v>119</v>
      </c>
      <c r="C79" s="8">
        <v>2240</v>
      </c>
      <c r="D79" s="8" t="s">
        <v>6</v>
      </c>
      <c r="E79" s="9">
        <v>58208</v>
      </c>
      <c r="F79" s="8" t="s">
        <v>9</v>
      </c>
      <c r="G79" s="32" t="s">
        <v>102</v>
      </c>
    </row>
    <row r="80" spans="1:7" ht="32.25" customHeight="1">
      <c r="A80" s="49">
        <f t="shared" si="1"/>
        <v>63</v>
      </c>
      <c r="B80" s="80" t="s">
        <v>128</v>
      </c>
      <c r="C80" s="8">
        <v>2240</v>
      </c>
      <c r="D80" s="8" t="s">
        <v>6</v>
      </c>
      <c r="E80" s="9">
        <v>95707.2</v>
      </c>
      <c r="F80" s="8" t="s">
        <v>9</v>
      </c>
      <c r="G80" s="32" t="s">
        <v>102</v>
      </c>
    </row>
    <row r="81" spans="1:7" ht="33" customHeight="1">
      <c r="A81" s="49">
        <f t="shared" si="1"/>
        <v>64</v>
      </c>
      <c r="B81" s="80" t="s">
        <v>129</v>
      </c>
      <c r="C81" s="8">
        <v>2240</v>
      </c>
      <c r="D81" s="8" t="s">
        <v>6</v>
      </c>
      <c r="E81" s="9">
        <v>91654.8</v>
      </c>
      <c r="F81" s="8" t="s">
        <v>9</v>
      </c>
      <c r="G81" s="32" t="s">
        <v>102</v>
      </c>
    </row>
    <row r="82" spans="1:7" ht="29.25" customHeight="1">
      <c r="A82" s="49">
        <f t="shared" si="1"/>
        <v>65</v>
      </c>
      <c r="B82" s="80" t="s">
        <v>130</v>
      </c>
      <c r="C82" s="8">
        <v>2240</v>
      </c>
      <c r="D82" s="8" t="s">
        <v>6</v>
      </c>
      <c r="E82" s="9">
        <v>86700</v>
      </c>
      <c r="F82" s="8" t="s">
        <v>9</v>
      </c>
      <c r="G82" s="32" t="s">
        <v>102</v>
      </c>
    </row>
    <row r="83" spans="1:7" ht="29.25" customHeight="1">
      <c r="A83" s="49">
        <f t="shared" si="1"/>
        <v>66</v>
      </c>
      <c r="B83" s="80" t="s">
        <v>131</v>
      </c>
      <c r="C83" s="8">
        <v>2240</v>
      </c>
      <c r="D83" s="8" t="s">
        <v>6</v>
      </c>
      <c r="E83" s="9">
        <v>97106.4</v>
      </c>
      <c r="F83" s="8" t="s">
        <v>9</v>
      </c>
      <c r="G83" s="32" t="s">
        <v>102</v>
      </c>
    </row>
    <row r="84" spans="1:7" ht="33" customHeight="1">
      <c r="A84" s="49">
        <f t="shared" si="1"/>
        <v>67</v>
      </c>
      <c r="B84" s="80" t="s">
        <v>116</v>
      </c>
      <c r="C84" s="8">
        <v>2240</v>
      </c>
      <c r="D84" s="8" t="s">
        <v>6</v>
      </c>
      <c r="E84" s="9">
        <f>86160</f>
        <v>86160</v>
      </c>
      <c r="F84" s="8" t="s">
        <v>9</v>
      </c>
      <c r="G84" s="126" t="s">
        <v>102</v>
      </c>
    </row>
    <row r="85" spans="1:7" ht="36.75" customHeight="1">
      <c r="A85" s="49">
        <f t="shared" si="1"/>
        <v>68</v>
      </c>
      <c r="B85" s="80" t="s">
        <v>184</v>
      </c>
      <c r="C85" s="8">
        <v>2240</v>
      </c>
      <c r="D85" s="8" t="s">
        <v>6</v>
      </c>
      <c r="E85" s="9">
        <v>70430.4</v>
      </c>
      <c r="F85" s="8" t="s">
        <v>9</v>
      </c>
      <c r="G85" s="126" t="s">
        <v>183</v>
      </c>
    </row>
    <row r="86" spans="1:7" ht="29.25" customHeight="1">
      <c r="A86" s="49">
        <f t="shared" si="1"/>
        <v>69</v>
      </c>
      <c r="B86" s="80" t="s">
        <v>132</v>
      </c>
      <c r="C86" s="8">
        <v>2240</v>
      </c>
      <c r="D86" s="8" t="s">
        <v>6</v>
      </c>
      <c r="E86" s="9">
        <f>60172.8+12225.6</f>
        <v>72398.40000000001</v>
      </c>
      <c r="F86" s="8" t="s">
        <v>9</v>
      </c>
      <c r="G86" s="32" t="s">
        <v>102</v>
      </c>
    </row>
    <row r="87" spans="1:7" ht="29.25" customHeight="1">
      <c r="A87" s="49">
        <f t="shared" si="1"/>
        <v>70</v>
      </c>
      <c r="B87" s="80" t="s">
        <v>99</v>
      </c>
      <c r="C87" s="8">
        <v>2240</v>
      </c>
      <c r="D87" s="8" t="s">
        <v>6</v>
      </c>
      <c r="E87" s="9">
        <f>29150.4-7.2</f>
        <v>29143.2</v>
      </c>
      <c r="F87" s="8" t="s">
        <v>9</v>
      </c>
      <c r="G87" s="32" t="s">
        <v>102</v>
      </c>
    </row>
    <row r="88" spans="1:7" ht="29.25" customHeight="1">
      <c r="A88" s="49">
        <f t="shared" si="1"/>
        <v>71</v>
      </c>
      <c r="B88" s="80" t="s">
        <v>133</v>
      </c>
      <c r="C88" s="8">
        <v>2240</v>
      </c>
      <c r="D88" s="8" t="s">
        <v>6</v>
      </c>
      <c r="E88" s="9">
        <f>55716-1917.6</f>
        <v>53798.4</v>
      </c>
      <c r="F88" s="8" t="s">
        <v>9</v>
      </c>
      <c r="G88" s="32" t="s">
        <v>102</v>
      </c>
    </row>
    <row r="89" spans="1:7" ht="29.25" customHeight="1">
      <c r="A89" s="49">
        <f t="shared" si="1"/>
        <v>72</v>
      </c>
      <c r="B89" s="80" t="s">
        <v>72</v>
      </c>
      <c r="C89" s="8">
        <v>2240</v>
      </c>
      <c r="D89" s="8" t="s">
        <v>6</v>
      </c>
      <c r="E89" s="9">
        <v>62424</v>
      </c>
      <c r="F89" s="8" t="s">
        <v>9</v>
      </c>
      <c r="G89" s="32" t="s">
        <v>102</v>
      </c>
    </row>
    <row r="90" spans="1:7" ht="23.25" customHeight="1">
      <c r="A90" s="49">
        <f t="shared" si="1"/>
        <v>73</v>
      </c>
      <c r="B90" s="80" t="s">
        <v>73</v>
      </c>
      <c r="C90" s="8">
        <v>2240</v>
      </c>
      <c r="D90" s="8" t="s">
        <v>6</v>
      </c>
      <c r="E90" s="9">
        <v>72001.2</v>
      </c>
      <c r="F90" s="8" t="s">
        <v>9</v>
      </c>
      <c r="G90" s="32" t="s">
        <v>102</v>
      </c>
    </row>
    <row r="91" spans="1:7" ht="29.25" customHeight="1">
      <c r="A91" s="49">
        <f t="shared" si="1"/>
        <v>74</v>
      </c>
      <c r="B91" s="80" t="s">
        <v>110</v>
      </c>
      <c r="C91" s="8">
        <v>2240</v>
      </c>
      <c r="D91" s="8" t="s">
        <v>6</v>
      </c>
      <c r="E91" s="9">
        <f>65364+6972</f>
        <v>72336</v>
      </c>
      <c r="F91" s="8" t="s">
        <v>9</v>
      </c>
      <c r="G91" s="32" t="s">
        <v>102</v>
      </c>
    </row>
    <row r="92" spans="1:7" ht="25.5" customHeight="1">
      <c r="A92" s="49">
        <f t="shared" si="1"/>
        <v>75</v>
      </c>
      <c r="B92" s="80" t="s">
        <v>74</v>
      </c>
      <c r="C92" s="8">
        <v>2240</v>
      </c>
      <c r="D92" s="8" t="s">
        <v>6</v>
      </c>
      <c r="E92" s="9">
        <v>59845.2</v>
      </c>
      <c r="F92" s="8" t="s">
        <v>9</v>
      </c>
      <c r="G92" s="32" t="s">
        <v>102</v>
      </c>
    </row>
    <row r="93" spans="1:7" ht="32.25" customHeight="1">
      <c r="A93" s="49">
        <f t="shared" si="1"/>
        <v>76</v>
      </c>
      <c r="B93" s="80" t="s">
        <v>75</v>
      </c>
      <c r="C93" s="8">
        <v>2240</v>
      </c>
      <c r="D93" s="8" t="s">
        <v>6</v>
      </c>
      <c r="E93" s="9">
        <f>68524.8+29469.6</f>
        <v>97994.4</v>
      </c>
      <c r="F93" s="8" t="s">
        <v>9</v>
      </c>
      <c r="G93" s="32" t="s">
        <v>102</v>
      </c>
    </row>
    <row r="94" spans="1:7" ht="30" customHeight="1">
      <c r="A94" s="49">
        <f t="shared" si="1"/>
        <v>77</v>
      </c>
      <c r="B94" s="80" t="s">
        <v>76</v>
      </c>
      <c r="C94" s="8">
        <v>2240</v>
      </c>
      <c r="D94" s="8" t="s">
        <v>6</v>
      </c>
      <c r="E94" s="9">
        <v>94570.8</v>
      </c>
      <c r="F94" s="8" t="s">
        <v>9</v>
      </c>
      <c r="G94" s="32" t="s">
        <v>102</v>
      </c>
    </row>
    <row r="95" spans="1:7" ht="29.25" customHeight="1">
      <c r="A95" s="49">
        <f t="shared" si="1"/>
        <v>78</v>
      </c>
      <c r="B95" s="80" t="s">
        <v>77</v>
      </c>
      <c r="C95" s="8">
        <v>2240</v>
      </c>
      <c r="D95" s="8" t="s">
        <v>6</v>
      </c>
      <c r="E95" s="9">
        <f>65540.4-6973.2</f>
        <v>58567.2</v>
      </c>
      <c r="F95" s="8" t="s">
        <v>9</v>
      </c>
      <c r="G95" s="32" t="s">
        <v>102</v>
      </c>
    </row>
    <row r="96" spans="1:7" ht="27" customHeight="1">
      <c r="A96" s="49">
        <f t="shared" si="1"/>
        <v>79</v>
      </c>
      <c r="B96" s="80" t="s">
        <v>78</v>
      </c>
      <c r="C96" s="8">
        <v>2240</v>
      </c>
      <c r="D96" s="8" t="s">
        <v>6</v>
      </c>
      <c r="E96" s="9">
        <v>69259.2</v>
      </c>
      <c r="F96" s="8" t="s">
        <v>9</v>
      </c>
      <c r="G96" s="32" t="s">
        <v>102</v>
      </c>
    </row>
    <row r="97" spans="1:7" ht="39.75" customHeight="1">
      <c r="A97" s="49">
        <f t="shared" si="1"/>
        <v>80</v>
      </c>
      <c r="B97" s="80" t="s">
        <v>109</v>
      </c>
      <c r="C97" s="8">
        <v>2240</v>
      </c>
      <c r="D97" s="8" t="s">
        <v>6</v>
      </c>
      <c r="E97" s="9">
        <v>90940.8</v>
      </c>
      <c r="F97" s="8" t="s">
        <v>9</v>
      </c>
      <c r="G97" s="32" t="s">
        <v>102</v>
      </c>
    </row>
    <row r="98" spans="1:7" ht="44.25" customHeight="1">
      <c r="A98" s="49">
        <f t="shared" si="1"/>
        <v>81</v>
      </c>
      <c r="B98" s="80" t="s">
        <v>44</v>
      </c>
      <c r="C98" s="8">
        <v>2240</v>
      </c>
      <c r="D98" s="8" t="s">
        <v>6</v>
      </c>
      <c r="E98" s="9">
        <v>1548</v>
      </c>
      <c r="F98" s="8" t="s">
        <v>9</v>
      </c>
      <c r="G98" s="31" t="s">
        <v>43</v>
      </c>
    </row>
    <row r="99" spans="1:7" ht="28.5" customHeight="1">
      <c r="A99" s="49">
        <f t="shared" si="1"/>
        <v>82</v>
      </c>
      <c r="B99" s="97" t="s">
        <v>147</v>
      </c>
      <c r="C99" s="8">
        <v>2240</v>
      </c>
      <c r="D99" s="8" t="s">
        <v>6</v>
      </c>
      <c r="E99" s="9">
        <v>71850</v>
      </c>
      <c r="F99" s="8" t="s">
        <v>9</v>
      </c>
      <c r="G99" s="32" t="s">
        <v>102</v>
      </c>
    </row>
    <row r="100" spans="1:7" ht="36.75" customHeight="1">
      <c r="A100" s="49">
        <f t="shared" si="1"/>
        <v>83</v>
      </c>
      <c r="B100" s="92" t="s">
        <v>179</v>
      </c>
      <c r="C100" s="8">
        <v>2240</v>
      </c>
      <c r="D100" s="8" t="s">
        <v>6</v>
      </c>
      <c r="E100" s="9">
        <f>31150+15400</f>
        <v>46550</v>
      </c>
      <c r="F100" s="8" t="s">
        <v>9</v>
      </c>
      <c r="G100" s="76" t="s">
        <v>45</v>
      </c>
    </row>
    <row r="101" spans="1:7" ht="26.25" thickBot="1">
      <c r="A101" s="49">
        <f t="shared" si="1"/>
        <v>84</v>
      </c>
      <c r="B101" s="93" t="s">
        <v>100</v>
      </c>
      <c r="C101" s="62">
        <v>2240</v>
      </c>
      <c r="D101" s="8" t="s">
        <v>6</v>
      </c>
      <c r="E101" s="74">
        <v>20000</v>
      </c>
      <c r="F101" s="62" t="s">
        <v>101</v>
      </c>
      <c r="G101" s="64"/>
    </row>
    <row r="102" spans="1:11" ht="13.5" thickBot="1">
      <c r="A102" s="57"/>
      <c r="B102" s="89" t="s">
        <v>8</v>
      </c>
      <c r="C102" s="2">
        <v>2240</v>
      </c>
      <c r="D102" s="12"/>
      <c r="E102" s="58">
        <f>SUM(E53:E101)</f>
        <v>3866738.2000000007</v>
      </c>
      <c r="F102" s="12"/>
      <c r="G102" s="59"/>
      <c r="I102" s="121">
        <v>3734812</v>
      </c>
      <c r="J102" s="120">
        <f>I102-E102</f>
        <v>-131926.20000000065</v>
      </c>
      <c r="K102" s="120"/>
    </row>
    <row r="103" spans="1:11" ht="28.5" customHeight="1" thickBot="1">
      <c r="A103" s="60">
        <v>85</v>
      </c>
      <c r="B103" s="88" t="s">
        <v>55</v>
      </c>
      <c r="C103" s="61">
        <v>2282</v>
      </c>
      <c r="D103" s="62" t="s">
        <v>6</v>
      </c>
      <c r="E103" s="63">
        <v>16017</v>
      </c>
      <c r="F103" s="62" t="s">
        <v>9</v>
      </c>
      <c r="G103" s="64"/>
      <c r="J103" s="120"/>
      <c r="K103" s="120"/>
    </row>
    <row r="104" spans="1:11" ht="13.5" thickBot="1">
      <c r="A104" s="57"/>
      <c r="B104" s="89" t="s">
        <v>7</v>
      </c>
      <c r="C104" s="2">
        <v>2282</v>
      </c>
      <c r="D104" s="12"/>
      <c r="E104" s="58">
        <f>SUM(E103)</f>
        <v>16017</v>
      </c>
      <c r="F104" s="12"/>
      <c r="G104" s="59"/>
      <c r="I104" s="114">
        <v>16017</v>
      </c>
      <c r="J104" s="120">
        <f>I104-E104</f>
        <v>0</v>
      </c>
      <c r="K104" s="120"/>
    </row>
    <row r="105" spans="1:11" ht="26.25" thickBot="1">
      <c r="A105" s="60">
        <v>86</v>
      </c>
      <c r="B105" s="88" t="s">
        <v>100</v>
      </c>
      <c r="C105" s="77">
        <v>3110</v>
      </c>
      <c r="D105" s="77" t="s">
        <v>6</v>
      </c>
      <c r="E105" s="63">
        <v>60190</v>
      </c>
      <c r="F105" s="77" t="s">
        <v>101</v>
      </c>
      <c r="G105" s="64"/>
      <c r="J105" s="120"/>
      <c r="K105" s="120"/>
    </row>
    <row r="106" spans="1:11" ht="32.25" customHeight="1" thickBot="1">
      <c r="A106" s="8">
        <v>87</v>
      </c>
      <c r="B106" s="108" t="s">
        <v>176</v>
      </c>
      <c r="C106" s="15">
        <v>3110</v>
      </c>
      <c r="D106" s="15" t="s">
        <v>6</v>
      </c>
      <c r="E106" s="104">
        <v>13000</v>
      </c>
      <c r="F106" s="15" t="s">
        <v>175</v>
      </c>
      <c r="G106" s="109" t="s">
        <v>21</v>
      </c>
      <c r="J106" s="120"/>
      <c r="K106" s="120"/>
    </row>
    <row r="107" spans="1:11" ht="16.5" customHeight="1" thickBot="1">
      <c r="A107" s="8"/>
      <c r="B107" s="89" t="s">
        <v>7</v>
      </c>
      <c r="C107" s="105">
        <v>3110</v>
      </c>
      <c r="D107" s="15"/>
      <c r="E107" s="106">
        <f>E105+E106</f>
        <v>73190</v>
      </c>
      <c r="F107" s="15"/>
      <c r="G107" s="76"/>
      <c r="J107" s="120"/>
      <c r="K107" s="120"/>
    </row>
    <row r="108" spans="1:11" ht="33" customHeight="1">
      <c r="A108" s="81">
        <v>88</v>
      </c>
      <c r="B108" s="102" t="s">
        <v>103</v>
      </c>
      <c r="C108" s="15">
        <v>3132</v>
      </c>
      <c r="D108" s="8" t="s">
        <v>6</v>
      </c>
      <c r="E108" s="100">
        <v>749945</v>
      </c>
      <c r="F108" s="8" t="s">
        <v>9</v>
      </c>
      <c r="G108" s="103" t="s">
        <v>102</v>
      </c>
      <c r="I108" s="121"/>
      <c r="J108" s="120"/>
      <c r="K108" s="122"/>
    </row>
    <row r="109" spans="1:12" ht="29.25" customHeight="1">
      <c r="A109" s="8">
        <v>89</v>
      </c>
      <c r="B109" s="102" t="s">
        <v>149</v>
      </c>
      <c r="C109" s="15">
        <v>3132</v>
      </c>
      <c r="D109" s="8" t="s">
        <v>6</v>
      </c>
      <c r="E109" s="18">
        <v>920583.6</v>
      </c>
      <c r="F109" s="8" t="s">
        <v>9</v>
      </c>
      <c r="G109" s="103" t="s">
        <v>102</v>
      </c>
      <c r="I109" s="121" t="s">
        <v>173</v>
      </c>
      <c r="J109" s="120">
        <v>5770641</v>
      </c>
      <c r="K109" s="120">
        <f>E47+E102+E104</f>
        <v>5782567.196</v>
      </c>
      <c r="L109" s="120">
        <f>J109-K109</f>
        <v>-11926.196000000462</v>
      </c>
    </row>
    <row r="110" spans="1:10" ht="24.75" customHeight="1">
      <c r="A110" s="81">
        <v>90</v>
      </c>
      <c r="B110" s="94" t="s">
        <v>79</v>
      </c>
      <c r="C110" s="16">
        <v>3132</v>
      </c>
      <c r="D110" s="7" t="s">
        <v>6</v>
      </c>
      <c r="E110" s="17">
        <v>113738.4</v>
      </c>
      <c r="F110" s="7" t="s">
        <v>9</v>
      </c>
      <c r="G110" s="101" t="s">
        <v>102</v>
      </c>
      <c r="I110" s="121"/>
      <c r="J110" s="120"/>
    </row>
    <row r="111" spans="1:7" ht="26.25" customHeight="1">
      <c r="A111" s="8">
        <v>91</v>
      </c>
      <c r="B111" s="44" t="s">
        <v>80</v>
      </c>
      <c r="C111" s="15">
        <v>3132</v>
      </c>
      <c r="D111" s="8" t="s">
        <v>6</v>
      </c>
      <c r="E111" s="18">
        <v>812798.4</v>
      </c>
      <c r="F111" s="8" t="s">
        <v>9</v>
      </c>
      <c r="G111" s="32" t="s">
        <v>102</v>
      </c>
    </row>
    <row r="112" spans="1:7" ht="30.75" customHeight="1">
      <c r="A112" s="81">
        <v>92</v>
      </c>
      <c r="B112" s="44" t="s">
        <v>81</v>
      </c>
      <c r="C112" s="15">
        <v>3132</v>
      </c>
      <c r="D112" s="8" t="s">
        <v>6</v>
      </c>
      <c r="E112" s="18">
        <v>660271.2</v>
      </c>
      <c r="F112" s="8" t="s">
        <v>9</v>
      </c>
      <c r="G112" s="32" t="s">
        <v>102</v>
      </c>
    </row>
    <row r="113" spans="1:7" ht="27.75" customHeight="1">
      <c r="A113" s="8">
        <v>93</v>
      </c>
      <c r="B113" s="44" t="s">
        <v>82</v>
      </c>
      <c r="C113" s="15">
        <v>3132</v>
      </c>
      <c r="D113" s="8" t="s">
        <v>6</v>
      </c>
      <c r="E113" s="18">
        <v>824906.4</v>
      </c>
      <c r="F113" s="8" t="s">
        <v>9</v>
      </c>
      <c r="G113" s="32" t="s">
        <v>102</v>
      </c>
    </row>
    <row r="114" spans="1:7" ht="27.75" customHeight="1">
      <c r="A114" s="81">
        <v>94</v>
      </c>
      <c r="B114" s="44" t="s">
        <v>167</v>
      </c>
      <c r="C114" s="15">
        <v>3132</v>
      </c>
      <c r="D114" s="8" t="s">
        <v>6</v>
      </c>
      <c r="E114" s="18">
        <v>280891</v>
      </c>
      <c r="F114" s="8" t="s">
        <v>153</v>
      </c>
      <c r="G114" s="32" t="s">
        <v>165</v>
      </c>
    </row>
    <row r="115" spans="1:7" ht="29.25" customHeight="1">
      <c r="A115" s="8">
        <v>95</v>
      </c>
      <c r="B115" s="44" t="s">
        <v>83</v>
      </c>
      <c r="C115" s="15">
        <v>3132</v>
      </c>
      <c r="D115" s="8" t="s">
        <v>6</v>
      </c>
      <c r="E115" s="18">
        <v>857080.8</v>
      </c>
      <c r="F115" s="8" t="s">
        <v>9</v>
      </c>
      <c r="G115" s="32" t="s">
        <v>102</v>
      </c>
    </row>
    <row r="116" spans="1:7" ht="25.5" customHeight="1">
      <c r="A116" s="81">
        <v>96</v>
      </c>
      <c r="B116" s="44" t="s">
        <v>104</v>
      </c>
      <c r="C116" s="15">
        <v>3132</v>
      </c>
      <c r="D116" s="8" t="s">
        <v>6</v>
      </c>
      <c r="E116" s="18">
        <v>1018574.4</v>
      </c>
      <c r="F116" s="8" t="s">
        <v>9</v>
      </c>
      <c r="G116" s="32" t="s">
        <v>102</v>
      </c>
    </row>
    <row r="117" spans="1:7" ht="29.25" customHeight="1">
      <c r="A117" s="8">
        <v>97</v>
      </c>
      <c r="B117" s="44" t="s">
        <v>84</v>
      </c>
      <c r="C117" s="15">
        <v>3132</v>
      </c>
      <c r="D117" s="8" t="s">
        <v>6</v>
      </c>
      <c r="E117" s="18">
        <v>689256</v>
      </c>
      <c r="F117" s="8" t="s">
        <v>9</v>
      </c>
      <c r="G117" s="32" t="s">
        <v>102</v>
      </c>
    </row>
    <row r="118" spans="1:7" ht="29.25" customHeight="1">
      <c r="A118" s="81">
        <v>98</v>
      </c>
      <c r="B118" s="44" t="s">
        <v>85</v>
      </c>
      <c r="C118" s="15">
        <v>3132</v>
      </c>
      <c r="D118" s="8" t="s">
        <v>6</v>
      </c>
      <c r="E118" s="18">
        <v>928981.2</v>
      </c>
      <c r="F118" s="8" t="s">
        <v>9</v>
      </c>
      <c r="G118" s="32" t="s">
        <v>102</v>
      </c>
    </row>
    <row r="119" spans="1:7" ht="29.25" customHeight="1">
      <c r="A119" s="8">
        <v>99</v>
      </c>
      <c r="B119" s="44" t="s">
        <v>171</v>
      </c>
      <c r="C119" s="15">
        <v>3132</v>
      </c>
      <c r="D119" s="8" t="s">
        <v>6</v>
      </c>
      <c r="E119" s="18">
        <v>315194</v>
      </c>
      <c r="F119" s="8" t="s">
        <v>153</v>
      </c>
      <c r="G119" s="32" t="s">
        <v>102</v>
      </c>
    </row>
    <row r="120" spans="1:7" ht="29.25" customHeight="1">
      <c r="A120" s="81">
        <v>100</v>
      </c>
      <c r="B120" s="44" t="s">
        <v>168</v>
      </c>
      <c r="C120" s="15">
        <v>3132</v>
      </c>
      <c r="D120" s="8" t="s">
        <v>6</v>
      </c>
      <c r="E120" s="18">
        <v>890264</v>
      </c>
      <c r="F120" s="8" t="s">
        <v>153</v>
      </c>
      <c r="G120" s="32" t="s">
        <v>102</v>
      </c>
    </row>
    <row r="121" spans="1:7" ht="29.25" customHeight="1">
      <c r="A121" s="8">
        <v>101</v>
      </c>
      <c r="B121" s="44" t="s">
        <v>169</v>
      </c>
      <c r="C121" s="15">
        <v>3132</v>
      </c>
      <c r="D121" s="8" t="s">
        <v>6</v>
      </c>
      <c r="E121" s="18">
        <v>695949</v>
      </c>
      <c r="F121" s="8" t="s">
        <v>153</v>
      </c>
      <c r="G121" s="32" t="s">
        <v>102</v>
      </c>
    </row>
    <row r="122" spans="1:7" ht="29.25" customHeight="1">
      <c r="A122" s="81">
        <v>102</v>
      </c>
      <c r="B122" s="44" t="s">
        <v>170</v>
      </c>
      <c r="C122" s="15">
        <v>3132</v>
      </c>
      <c r="D122" s="8" t="s">
        <v>6</v>
      </c>
      <c r="E122" s="18">
        <v>460594</v>
      </c>
      <c r="F122" s="8" t="s">
        <v>153</v>
      </c>
      <c r="G122" s="32" t="s">
        <v>102</v>
      </c>
    </row>
    <row r="123" spans="1:7" ht="29.25" customHeight="1">
      <c r="A123" s="8">
        <v>103</v>
      </c>
      <c r="B123" s="44" t="s">
        <v>172</v>
      </c>
      <c r="C123" s="15">
        <v>3132</v>
      </c>
      <c r="D123" s="8" t="s">
        <v>6</v>
      </c>
      <c r="E123" s="18">
        <v>399769</v>
      </c>
      <c r="F123" s="8" t="s">
        <v>153</v>
      </c>
      <c r="G123" s="32" t="s">
        <v>102</v>
      </c>
    </row>
    <row r="124" spans="1:7" ht="29.25" customHeight="1">
      <c r="A124" s="81">
        <v>104</v>
      </c>
      <c r="B124" s="44" t="s">
        <v>178</v>
      </c>
      <c r="C124" s="15">
        <v>3132</v>
      </c>
      <c r="D124" s="8" t="s">
        <v>6</v>
      </c>
      <c r="E124" s="18">
        <v>1100000</v>
      </c>
      <c r="F124" s="8" t="s">
        <v>153</v>
      </c>
      <c r="G124" s="32" t="s">
        <v>102</v>
      </c>
    </row>
    <row r="125" spans="1:7" ht="28.5" customHeight="1">
      <c r="A125" s="8">
        <v>105</v>
      </c>
      <c r="B125" s="44" t="s">
        <v>86</v>
      </c>
      <c r="C125" s="15">
        <v>3132</v>
      </c>
      <c r="D125" s="8" t="s">
        <v>6</v>
      </c>
      <c r="E125" s="18">
        <v>632650.8</v>
      </c>
      <c r="F125" s="8" t="s">
        <v>9</v>
      </c>
      <c r="G125" s="32" t="s">
        <v>102</v>
      </c>
    </row>
    <row r="126" spans="1:7" ht="30" customHeight="1">
      <c r="A126" s="81">
        <v>106</v>
      </c>
      <c r="B126" s="44" t="s">
        <v>87</v>
      </c>
      <c r="C126" s="15">
        <v>3132</v>
      </c>
      <c r="D126" s="8" t="s">
        <v>6</v>
      </c>
      <c r="E126" s="18">
        <v>892610.4</v>
      </c>
      <c r="F126" s="8" t="s">
        <v>9</v>
      </c>
      <c r="G126" s="32" t="s">
        <v>102</v>
      </c>
    </row>
    <row r="127" spans="1:7" ht="24" customHeight="1">
      <c r="A127" s="8">
        <v>107</v>
      </c>
      <c r="B127" s="44" t="s">
        <v>113</v>
      </c>
      <c r="C127" s="15">
        <v>3132</v>
      </c>
      <c r="D127" s="8" t="s">
        <v>114</v>
      </c>
      <c r="E127" s="18">
        <v>468000</v>
      </c>
      <c r="F127" s="8" t="s">
        <v>9</v>
      </c>
      <c r="G127" s="32" t="s">
        <v>102</v>
      </c>
    </row>
    <row r="128" spans="1:7" ht="30.75" customHeight="1">
      <c r="A128" s="81">
        <v>108</v>
      </c>
      <c r="B128" s="44" t="s">
        <v>88</v>
      </c>
      <c r="C128" s="15">
        <v>3132</v>
      </c>
      <c r="D128" s="8" t="s">
        <v>6</v>
      </c>
      <c r="E128" s="18">
        <f>143000-13081.57+100000</f>
        <v>229918.43</v>
      </c>
      <c r="F128" s="8" t="s">
        <v>9</v>
      </c>
      <c r="G128" s="32" t="s">
        <v>102</v>
      </c>
    </row>
    <row r="129" spans="1:7" ht="30.75" customHeight="1">
      <c r="A129" s="8">
        <v>109</v>
      </c>
      <c r="B129" s="44" t="s">
        <v>89</v>
      </c>
      <c r="C129" s="15">
        <v>3132</v>
      </c>
      <c r="D129" s="8" t="s">
        <v>6</v>
      </c>
      <c r="E129" s="18">
        <f>275454.97+88139</f>
        <v>363593.97</v>
      </c>
      <c r="F129" s="8" t="s">
        <v>9</v>
      </c>
      <c r="G129" s="32" t="s">
        <v>102</v>
      </c>
    </row>
    <row r="130" spans="1:7" ht="30.75" customHeight="1" thickBot="1">
      <c r="A130" s="81">
        <v>110</v>
      </c>
      <c r="B130" s="88" t="s">
        <v>100</v>
      </c>
      <c r="C130" s="77">
        <v>3132</v>
      </c>
      <c r="D130" s="8" t="s">
        <v>6</v>
      </c>
      <c r="E130" s="78">
        <v>359333.73</v>
      </c>
      <c r="F130" s="62" t="s">
        <v>101</v>
      </c>
      <c r="G130" s="79"/>
    </row>
    <row r="131" spans="1:11" ht="21.75" customHeight="1" thickBot="1">
      <c r="A131" s="107"/>
      <c r="B131" s="89" t="s">
        <v>8</v>
      </c>
      <c r="C131" s="11">
        <v>3132</v>
      </c>
      <c r="D131" s="11"/>
      <c r="E131" s="13">
        <f>SUM(E108:E130)</f>
        <v>14664903.730000002</v>
      </c>
      <c r="F131" s="12"/>
      <c r="G131" s="30"/>
      <c r="I131" s="114">
        <v>9506770</v>
      </c>
      <c r="J131" s="120">
        <f>I131-E131</f>
        <v>-5158133.730000002</v>
      </c>
      <c r="K131" s="120"/>
    </row>
    <row r="132" spans="1:10" ht="20.25" customHeight="1" thickBot="1">
      <c r="A132" s="66"/>
      <c r="B132" s="67" t="s">
        <v>11</v>
      </c>
      <c r="C132" s="123"/>
      <c r="D132" s="123"/>
      <c r="E132" s="69">
        <f>E47+E102+E104+E131+E107</f>
        <v>20520660.926000003</v>
      </c>
      <c r="F132" s="123"/>
      <c r="G132" s="70"/>
      <c r="I132" s="114">
        <v>15158093</v>
      </c>
      <c r="J132" s="120">
        <f>I132-E131</f>
        <v>493189.2699999977</v>
      </c>
    </row>
    <row r="133" spans="1:7" ht="15.75" customHeight="1">
      <c r="A133" s="45"/>
      <c r="B133" s="20"/>
      <c r="C133" s="111"/>
      <c r="D133" s="111"/>
      <c r="E133" s="22"/>
      <c r="F133" s="111"/>
      <c r="G133" s="33"/>
    </row>
    <row r="134" spans="1:7" ht="12.75" customHeight="1">
      <c r="A134" s="45"/>
      <c r="B134" s="20"/>
      <c r="C134" s="111"/>
      <c r="D134" s="111"/>
      <c r="E134" s="22"/>
      <c r="F134" s="124"/>
      <c r="G134" s="33"/>
    </row>
    <row r="135" spans="1:10" ht="12.75">
      <c r="A135" s="45"/>
      <c r="B135" s="20"/>
      <c r="C135" s="111"/>
      <c r="D135" s="111"/>
      <c r="E135" s="22"/>
      <c r="F135" s="111"/>
      <c r="G135" s="33"/>
      <c r="I135" s="114">
        <v>21595734</v>
      </c>
      <c r="J135" s="120">
        <f>I135-E132</f>
        <v>1075073.0739999972</v>
      </c>
    </row>
    <row r="136" spans="1:7" ht="13.5">
      <c r="A136" s="46" t="s">
        <v>180</v>
      </c>
      <c r="B136" s="95"/>
      <c r="E136" s="120"/>
      <c r="G136" s="34" t="s">
        <v>181</v>
      </c>
    </row>
    <row r="137" ht="12.75">
      <c r="A137" s="47"/>
    </row>
    <row r="138" ht="12.75">
      <c r="E138" s="120"/>
    </row>
    <row r="139" ht="12.75">
      <c r="E139" s="120"/>
    </row>
    <row r="140" ht="12.75">
      <c r="E140" s="120"/>
    </row>
    <row r="141" ht="12.75">
      <c r="E141" s="120"/>
    </row>
    <row r="142" ht="12.75">
      <c r="E142" s="120"/>
    </row>
    <row r="143" ht="12.75">
      <c r="E143" s="120"/>
    </row>
    <row r="144" ht="12.75">
      <c r="E144" s="120"/>
    </row>
    <row r="161" ht="12.75">
      <c r="G161" s="36"/>
    </row>
    <row r="163" ht="12.75">
      <c r="G163" s="37"/>
    </row>
  </sheetData>
  <sheetProtection/>
  <mergeCells count="6">
    <mergeCell ref="A70:A71"/>
    <mergeCell ref="F1:G1"/>
    <mergeCell ref="A6:G6"/>
    <mergeCell ref="A7:G7"/>
    <mergeCell ref="A3:G3"/>
    <mergeCell ref="A5:G5"/>
  </mergeCells>
  <printOptions/>
  <pageMargins left="0.2" right="0.16" top="0.16" bottom="0.25" header="0.18" footer="0.2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"/>
  <sheetViews>
    <sheetView view="pageBreakPreview" zoomScaleSheetLayoutView="100" zoomScalePageLayoutView="0" workbookViewId="0" topLeftCell="A32">
      <selection activeCell="H32" sqref="H1:N16384"/>
    </sheetView>
  </sheetViews>
  <sheetFormatPr defaultColWidth="9.140625" defaultRowHeight="12.75"/>
  <cols>
    <col min="1" max="1" width="4.8515625" style="111" customWidth="1"/>
    <col min="2" max="2" width="32.28125" style="112" customWidth="1"/>
    <col min="3" max="3" width="6.421875" style="113" customWidth="1"/>
    <col min="4" max="4" width="9.140625" style="113" customWidth="1"/>
    <col min="5" max="5" width="12.28125" style="113" customWidth="1"/>
    <col min="6" max="6" width="13.28125" style="113" customWidth="1"/>
    <col min="7" max="7" width="22.28125" style="35" customWidth="1"/>
    <col min="8" max="16384" width="9.140625" style="113" customWidth="1"/>
  </cols>
  <sheetData>
    <row r="1" spans="6:7" ht="36.75" customHeight="1">
      <c r="F1" s="144" t="s">
        <v>57</v>
      </c>
      <c r="G1" s="144"/>
    </row>
    <row r="3" spans="1:7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ht="12.75" customHeight="1" hidden="1">
      <c r="A4" s="115"/>
      <c r="B4" s="116"/>
      <c r="C4" s="115"/>
      <c r="D4" s="115"/>
      <c r="E4" s="115"/>
      <c r="F4" s="115"/>
      <c r="G4" s="115"/>
    </row>
    <row r="5" spans="1:7" ht="18.75" customHeight="1">
      <c r="A5" s="150" t="s">
        <v>111</v>
      </c>
      <c r="B5" s="150"/>
      <c r="C5" s="150"/>
      <c r="D5" s="150"/>
      <c r="E5" s="150"/>
      <c r="F5" s="150"/>
      <c r="G5" s="150"/>
    </row>
    <row r="6" spans="1:7" ht="16.5" customHeight="1">
      <c r="A6" s="145" t="s">
        <v>0</v>
      </c>
      <c r="B6" s="153"/>
      <c r="C6" s="153"/>
      <c r="D6" s="153"/>
      <c r="E6" s="153"/>
      <c r="F6" s="153"/>
      <c r="G6" s="153"/>
    </row>
    <row r="7" spans="1:7" ht="14.25" customHeight="1">
      <c r="A7" s="147" t="s">
        <v>1</v>
      </c>
      <c r="B7" s="154"/>
      <c r="C7" s="154"/>
      <c r="D7" s="154"/>
      <c r="E7" s="154"/>
      <c r="F7" s="154"/>
      <c r="G7" s="154"/>
    </row>
    <row r="8" spans="1:7" ht="14.25" customHeight="1" thickBot="1">
      <c r="A8" s="45"/>
      <c r="B8" s="118"/>
      <c r="C8" s="117"/>
      <c r="D8" s="117"/>
      <c r="E8" s="117"/>
      <c r="F8" s="117"/>
      <c r="G8" s="27"/>
    </row>
    <row r="9" spans="1:7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52" t="s">
        <v>177</v>
      </c>
      <c r="F9" s="52" t="s">
        <v>10</v>
      </c>
      <c r="G9" s="53" t="s">
        <v>13</v>
      </c>
    </row>
    <row r="10" spans="1:7" ht="13.5" thickBot="1">
      <c r="A10" s="54">
        <v>1</v>
      </c>
      <c r="B10" s="86">
        <v>2</v>
      </c>
      <c r="C10" s="55">
        <v>3</v>
      </c>
      <c r="D10" s="55">
        <v>4</v>
      </c>
      <c r="E10" s="55">
        <v>5</v>
      </c>
      <c r="F10" s="55">
        <v>6</v>
      </c>
      <c r="G10" s="56">
        <v>7</v>
      </c>
    </row>
    <row r="11" spans="1:7" ht="25.5">
      <c r="A11" s="50">
        <v>1</v>
      </c>
      <c r="B11" s="80" t="s">
        <v>47</v>
      </c>
      <c r="C11" s="8">
        <v>2210</v>
      </c>
      <c r="D11" s="8" t="s">
        <v>6</v>
      </c>
      <c r="E11" s="9">
        <f>99000-7068</f>
        <v>91932</v>
      </c>
      <c r="F11" s="8" t="s">
        <v>9</v>
      </c>
      <c r="G11" s="26" t="s">
        <v>22</v>
      </c>
    </row>
    <row r="12" spans="1:7" ht="102">
      <c r="A12" s="50">
        <v>2</v>
      </c>
      <c r="B12" s="80" t="s">
        <v>157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ht="38.25">
      <c r="A13" s="50">
        <v>3</v>
      </c>
      <c r="B13" s="80" t="s">
        <v>96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ht="25.5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ht="38.25">
      <c r="A15" s="50">
        <v>5</v>
      </c>
      <c r="B15" s="80" t="s">
        <v>107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ht="63.75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ht="63.75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ht="25.5">
      <c r="A18" s="50">
        <v>8</v>
      </c>
      <c r="B18" s="80" t="s">
        <v>49</v>
      </c>
      <c r="C18" s="8">
        <v>2210</v>
      </c>
      <c r="D18" s="8" t="s">
        <v>6</v>
      </c>
      <c r="E18" s="9">
        <v>13617</v>
      </c>
      <c r="F18" s="8" t="s">
        <v>9</v>
      </c>
      <c r="G18" s="26" t="s">
        <v>42</v>
      </c>
    </row>
    <row r="19" spans="1:7" ht="25.5">
      <c r="A19" s="50">
        <v>9</v>
      </c>
      <c r="B19" s="87" t="s">
        <v>54</v>
      </c>
      <c r="C19" s="8">
        <v>2210</v>
      </c>
      <c r="D19" s="8" t="s">
        <v>6</v>
      </c>
      <c r="E19" s="9">
        <v>164</v>
      </c>
      <c r="F19" s="8" t="s">
        <v>9</v>
      </c>
      <c r="G19" s="26" t="s">
        <v>15</v>
      </c>
    </row>
    <row r="20" spans="1:7" ht="76.5">
      <c r="A20" s="50">
        <v>10</v>
      </c>
      <c r="B20" s="80" t="s">
        <v>189</v>
      </c>
      <c r="C20" s="8">
        <v>2210</v>
      </c>
      <c r="D20" s="8" t="s">
        <v>6</v>
      </c>
      <c r="E20" s="9">
        <f>99901-5925+7068</f>
        <v>101044</v>
      </c>
      <c r="F20" s="8" t="s">
        <v>9</v>
      </c>
      <c r="G20" s="26" t="s">
        <v>186</v>
      </c>
    </row>
    <row r="21" spans="1:7" ht="5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</f>
        <v>493.8</v>
      </c>
      <c r="F21" s="8" t="s">
        <v>9</v>
      </c>
      <c r="G21" s="99" t="s">
        <v>151</v>
      </c>
    </row>
    <row r="22" spans="1:7" ht="25.5">
      <c r="A22" s="50">
        <v>12</v>
      </c>
      <c r="B22" s="80" t="s">
        <v>34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ht="38.25">
      <c r="A23" s="50">
        <v>13</v>
      </c>
      <c r="B23" s="80" t="s">
        <v>91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ht="38.25">
      <c r="A24" s="50">
        <v>14</v>
      </c>
      <c r="B24" s="80" t="s">
        <v>98</v>
      </c>
      <c r="C24" s="8">
        <v>2210</v>
      </c>
      <c r="D24" s="8" t="s">
        <v>6</v>
      </c>
      <c r="E24" s="9">
        <f>11520</f>
        <v>11520</v>
      </c>
      <c r="F24" s="8" t="s">
        <v>9</v>
      </c>
      <c r="G24" s="29" t="s">
        <v>16</v>
      </c>
    </row>
    <row r="25" spans="1:7" ht="25.5">
      <c r="A25" s="50">
        <v>15</v>
      </c>
      <c r="B25" s="80" t="s">
        <v>69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ht="38.25">
      <c r="A26" s="50">
        <v>16</v>
      </c>
      <c r="B26" s="80" t="s">
        <v>65</v>
      </c>
      <c r="C26" s="8">
        <v>2210</v>
      </c>
      <c r="D26" s="8" t="s">
        <v>6</v>
      </c>
      <c r="E26" s="9">
        <f>99140+800-8580-19500-17160</f>
        <v>54700</v>
      </c>
      <c r="F26" s="8" t="s">
        <v>9</v>
      </c>
      <c r="G26" s="29" t="s">
        <v>14</v>
      </c>
    </row>
    <row r="27" spans="1:7" ht="25.5">
      <c r="A27" s="5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ht="25.5">
      <c r="A28" s="50">
        <v>18</v>
      </c>
      <c r="B28" s="80" t="s">
        <v>62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ht="96">
      <c r="A29" s="50">
        <v>19</v>
      </c>
      <c r="B29" s="80" t="s">
        <v>148</v>
      </c>
      <c r="C29" s="8">
        <v>2210</v>
      </c>
      <c r="D29" s="8" t="s">
        <v>6</v>
      </c>
      <c r="E29" s="9">
        <f>99990+99000+94050+85160+97290-5290</f>
        <v>470200</v>
      </c>
      <c r="F29" s="8" t="s">
        <v>9</v>
      </c>
      <c r="G29" s="29" t="s">
        <v>163</v>
      </c>
    </row>
    <row r="30" spans="1:7" ht="25.5">
      <c r="A30" s="50">
        <v>20</v>
      </c>
      <c r="B30" s="80" t="s">
        <v>161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ht="25.5">
      <c r="A31" s="50">
        <v>21</v>
      </c>
      <c r="B31" s="80" t="s">
        <v>58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ht="25.5">
      <c r="A32" s="50">
        <v>22</v>
      </c>
      <c r="B32" s="44" t="s">
        <v>50</v>
      </c>
      <c r="C32" s="8">
        <v>2210</v>
      </c>
      <c r="D32" s="8" t="s">
        <v>6</v>
      </c>
      <c r="E32" s="9">
        <v>300</v>
      </c>
      <c r="F32" s="8" t="s">
        <v>9</v>
      </c>
      <c r="G32" s="26" t="s">
        <v>12</v>
      </c>
    </row>
    <row r="33" spans="1:7" ht="25.5">
      <c r="A33" s="50">
        <v>23</v>
      </c>
      <c r="B33" s="80" t="s">
        <v>40</v>
      </c>
      <c r="C33" s="8">
        <v>2210</v>
      </c>
      <c r="D33" s="8" t="s">
        <v>6</v>
      </c>
      <c r="E33" s="9">
        <v>56733</v>
      </c>
      <c r="F33" s="8" t="s">
        <v>9</v>
      </c>
      <c r="G33" s="29" t="s">
        <v>39</v>
      </c>
    </row>
    <row r="34" spans="1:7" ht="25.5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</row>
    <row r="35" spans="1:7" ht="25.5">
      <c r="A35" s="50">
        <v>25</v>
      </c>
      <c r="B35" s="80" t="s">
        <v>115</v>
      </c>
      <c r="C35" s="8">
        <v>2210</v>
      </c>
      <c r="D35" s="8" t="s">
        <v>6</v>
      </c>
      <c r="E35" s="9">
        <f>82105-16400</f>
        <v>65705</v>
      </c>
      <c r="F35" s="8" t="s">
        <v>9</v>
      </c>
      <c r="G35" s="26" t="s">
        <v>41</v>
      </c>
    </row>
    <row r="36" spans="1:7" ht="25.5">
      <c r="A36" s="50">
        <v>26</v>
      </c>
      <c r="B36" s="44" t="s">
        <v>63</v>
      </c>
      <c r="C36" s="8">
        <v>2210</v>
      </c>
      <c r="D36" s="8" t="s">
        <v>6</v>
      </c>
      <c r="E36" s="9">
        <v>13020</v>
      </c>
      <c r="F36" s="8" t="s">
        <v>9</v>
      </c>
      <c r="G36" s="26" t="s">
        <v>17</v>
      </c>
    </row>
    <row r="37" spans="1:7" ht="38.25">
      <c r="A37" s="50">
        <v>27</v>
      </c>
      <c r="B37" s="80" t="s">
        <v>190</v>
      </c>
      <c r="C37" s="8">
        <v>2210</v>
      </c>
      <c r="D37" s="8" t="s">
        <v>6</v>
      </c>
      <c r="E37" s="9">
        <f>8400+12840</f>
        <v>21240</v>
      </c>
      <c r="F37" s="8" t="s">
        <v>9</v>
      </c>
      <c r="G37" s="26" t="s">
        <v>187</v>
      </c>
    </row>
    <row r="38" spans="1:7" ht="36">
      <c r="A38" s="50">
        <v>28</v>
      </c>
      <c r="B38" s="80" t="s">
        <v>191</v>
      </c>
      <c r="C38" s="8">
        <v>2210</v>
      </c>
      <c r="D38" s="8" t="s">
        <v>6</v>
      </c>
      <c r="E38" s="9">
        <v>1253</v>
      </c>
      <c r="F38" s="8" t="s">
        <v>9</v>
      </c>
      <c r="G38" s="26" t="s">
        <v>188</v>
      </c>
    </row>
    <row r="39" spans="1:7" ht="38.25">
      <c r="A39" s="50">
        <v>29</v>
      </c>
      <c r="B39" s="80" t="s">
        <v>97</v>
      </c>
      <c r="C39" s="8">
        <v>2210</v>
      </c>
      <c r="D39" s="8" t="s">
        <v>6</v>
      </c>
      <c r="E39" s="9">
        <v>800</v>
      </c>
      <c r="F39" s="8" t="s">
        <v>9</v>
      </c>
      <c r="G39" s="26" t="s">
        <v>18</v>
      </c>
    </row>
    <row r="40" spans="1:7" ht="38.25">
      <c r="A40" s="50">
        <v>30</v>
      </c>
      <c r="B40" s="80" t="s">
        <v>51</v>
      </c>
      <c r="C40" s="8">
        <v>2210</v>
      </c>
      <c r="D40" s="8" t="s">
        <v>6</v>
      </c>
      <c r="E40" s="9">
        <v>5400</v>
      </c>
      <c r="F40" s="8" t="s">
        <v>9</v>
      </c>
      <c r="G40" s="26" t="s">
        <v>23</v>
      </c>
    </row>
    <row r="41" spans="1:7" ht="38.25">
      <c r="A41" s="50">
        <v>31</v>
      </c>
      <c r="B41" s="80" t="s">
        <v>52</v>
      </c>
      <c r="C41" s="8">
        <v>2210</v>
      </c>
      <c r="D41" s="8" t="s">
        <v>6</v>
      </c>
      <c r="E41" s="9">
        <v>99990</v>
      </c>
      <c r="F41" s="8" t="s">
        <v>9</v>
      </c>
      <c r="G41" s="26" t="s">
        <v>30</v>
      </c>
    </row>
    <row r="42" spans="1:7" ht="25.5">
      <c r="A42" s="50">
        <v>32</v>
      </c>
      <c r="B42" s="80" t="s">
        <v>112</v>
      </c>
      <c r="C42" s="8">
        <v>2210</v>
      </c>
      <c r="D42" s="8" t="s">
        <v>6</v>
      </c>
      <c r="E42" s="9">
        <f>5760</f>
        <v>5760</v>
      </c>
      <c r="F42" s="8" t="s">
        <v>9</v>
      </c>
      <c r="G42" s="26" t="s">
        <v>33</v>
      </c>
    </row>
    <row r="43" spans="1:7" ht="38.25">
      <c r="A43" s="50">
        <v>33</v>
      </c>
      <c r="B43" s="80" t="s">
        <v>92</v>
      </c>
      <c r="C43" s="8">
        <v>2210</v>
      </c>
      <c r="D43" s="8" t="s">
        <v>6</v>
      </c>
      <c r="E43" s="9">
        <v>99000</v>
      </c>
      <c r="F43" s="8" t="s">
        <v>9</v>
      </c>
      <c r="G43" s="26" t="s">
        <v>90</v>
      </c>
    </row>
    <row r="44" spans="1:7" ht="76.5">
      <c r="A44" s="50">
        <v>34</v>
      </c>
      <c r="B44" s="80" t="s">
        <v>150</v>
      </c>
      <c r="C44" s="8">
        <v>2210</v>
      </c>
      <c r="D44" s="8" t="s">
        <v>6</v>
      </c>
      <c r="E44" s="9">
        <v>99990</v>
      </c>
      <c r="F44" s="8" t="s">
        <v>9</v>
      </c>
      <c r="G44" s="26" t="s">
        <v>29</v>
      </c>
    </row>
    <row r="45" spans="1:7" ht="76.5">
      <c r="A45" s="50">
        <v>35</v>
      </c>
      <c r="B45" s="44" t="s">
        <v>67</v>
      </c>
      <c r="C45" s="8">
        <v>2210</v>
      </c>
      <c r="D45" s="8" t="s">
        <v>6</v>
      </c>
      <c r="E45" s="9">
        <f>630</f>
        <v>630</v>
      </c>
      <c r="F45" s="8" t="s">
        <v>9</v>
      </c>
      <c r="G45" s="26" t="s">
        <v>19</v>
      </c>
    </row>
    <row r="46" spans="1:7" ht="25.5">
      <c r="A46" s="50">
        <v>36</v>
      </c>
      <c r="B46" s="44" t="s">
        <v>53</v>
      </c>
      <c r="C46" s="8">
        <v>2210</v>
      </c>
      <c r="D46" s="8" t="s">
        <v>6</v>
      </c>
      <c r="E46" s="9">
        <f>18280+14250</f>
        <v>32530</v>
      </c>
      <c r="F46" s="8" t="s">
        <v>9</v>
      </c>
      <c r="G46" s="29" t="s">
        <v>20</v>
      </c>
    </row>
    <row r="47" spans="1:7" ht="26.25" thickBot="1">
      <c r="A47" s="50">
        <v>37</v>
      </c>
      <c r="B47" s="88" t="s">
        <v>100</v>
      </c>
      <c r="C47" s="62">
        <v>2210</v>
      </c>
      <c r="D47" s="8" t="s">
        <v>6</v>
      </c>
      <c r="E47" s="74">
        <v>16970</v>
      </c>
      <c r="F47" s="62" t="s">
        <v>101</v>
      </c>
      <c r="G47" s="75"/>
    </row>
    <row r="48" spans="1:7" ht="15" customHeight="1" thickBot="1">
      <c r="A48" s="57"/>
      <c r="B48" s="89" t="s">
        <v>7</v>
      </c>
      <c r="C48" s="11">
        <v>2210</v>
      </c>
      <c r="D48" s="12"/>
      <c r="E48" s="13">
        <f>SUM(E11:E47)</f>
        <v>1901064.996</v>
      </c>
      <c r="F48" s="12"/>
      <c r="G48" s="30"/>
    </row>
    <row r="49" spans="1:7" ht="12.75" hidden="1">
      <c r="A49" s="65"/>
      <c r="B49" s="90"/>
      <c r="C49" s="38"/>
      <c r="D49" s="7"/>
      <c r="E49" s="39"/>
      <c r="F49" s="7"/>
      <c r="G49" s="40"/>
    </row>
    <row r="50" spans="1:7" ht="30" customHeight="1" hidden="1">
      <c r="A50" s="49">
        <v>53</v>
      </c>
      <c r="B50" s="44" t="s">
        <v>25</v>
      </c>
      <c r="C50" s="8">
        <v>2220</v>
      </c>
      <c r="D50" s="8" t="s">
        <v>6</v>
      </c>
      <c r="E50" s="8"/>
      <c r="F50" s="8"/>
      <c r="G50" s="26" t="s">
        <v>36</v>
      </c>
    </row>
    <row r="51" spans="1:7" ht="30.75" customHeight="1" hidden="1">
      <c r="A51" s="49">
        <f>A50+1</f>
        <v>54</v>
      </c>
      <c r="B51" s="44" t="s">
        <v>26</v>
      </c>
      <c r="C51" s="8">
        <v>2220</v>
      </c>
      <c r="D51" s="8" t="s">
        <v>6</v>
      </c>
      <c r="E51" s="8"/>
      <c r="F51" s="8"/>
      <c r="G51" s="26" t="s">
        <v>37</v>
      </c>
    </row>
    <row r="52" spans="1:7" ht="51" customHeight="1" hidden="1">
      <c r="A52" s="49">
        <f>A51+1</f>
        <v>55</v>
      </c>
      <c r="B52" s="91" t="s">
        <v>24</v>
      </c>
      <c r="C52" s="10">
        <v>2220</v>
      </c>
      <c r="D52" s="10" t="s">
        <v>6</v>
      </c>
      <c r="E52" s="14"/>
      <c r="F52" s="10"/>
      <c r="G52" s="28" t="s">
        <v>38</v>
      </c>
    </row>
    <row r="53" spans="1:7" ht="13.5" hidden="1" thickBot="1">
      <c r="A53" s="49"/>
      <c r="B53" s="89" t="s">
        <v>7</v>
      </c>
      <c r="C53" s="11">
        <v>2220</v>
      </c>
      <c r="D53" s="12"/>
      <c r="E53" s="13">
        <f>SUM(E50:E52)</f>
        <v>0</v>
      </c>
      <c r="F53" s="12"/>
      <c r="G53" s="30"/>
    </row>
    <row r="54" spans="1:7" ht="25.5">
      <c r="A54" s="49">
        <v>38</v>
      </c>
      <c r="B54" s="80" t="s">
        <v>134</v>
      </c>
      <c r="C54" s="8">
        <v>2240</v>
      </c>
      <c r="D54" s="8" t="s">
        <v>6</v>
      </c>
      <c r="E54" s="9">
        <f>99990-1347.6</f>
        <v>98642.4</v>
      </c>
      <c r="F54" s="8" t="s">
        <v>9</v>
      </c>
      <c r="G54" s="32" t="s">
        <v>102</v>
      </c>
    </row>
    <row r="55" spans="1:7" ht="25.5">
      <c r="A55" s="49">
        <v>39</v>
      </c>
      <c r="B55" s="80" t="s">
        <v>135</v>
      </c>
      <c r="C55" s="8">
        <v>2240</v>
      </c>
      <c r="D55" s="8" t="s">
        <v>6</v>
      </c>
      <c r="E55" s="9">
        <f>87969.6</f>
        <v>87969.6</v>
      </c>
      <c r="F55" s="8" t="s">
        <v>9</v>
      </c>
      <c r="G55" s="32" t="s">
        <v>102</v>
      </c>
    </row>
    <row r="56" spans="1:7" ht="25.5">
      <c r="A56" s="49">
        <v>40</v>
      </c>
      <c r="B56" s="80" t="s">
        <v>136</v>
      </c>
      <c r="C56" s="8">
        <v>2240</v>
      </c>
      <c r="D56" s="8" t="s">
        <v>6</v>
      </c>
      <c r="E56" s="9">
        <f>75629.6</f>
        <v>75629.6</v>
      </c>
      <c r="F56" s="8" t="s">
        <v>9</v>
      </c>
      <c r="G56" s="32" t="s">
        <v>102</v>
      </c>
    </row>
    <row r="57" spans="1:7" ht="25.5">
      <c r="A57" s="49">
        <v>41</v>
      </c>
      <c r="B57" s="80" t="s">
        <v>137</v>
      </c>
      <c r="C57" s="8">
        <v>2240</v>
      </c>
      <c r="D57" s="8" t="s">
        <v>6</v>
      </c>
      <c r="E57" s="9">
        <f>86899.4-1475</f>
        <v>85424.4</v>
      </c>
      <c r="F57" s="8" t="s">
        <v>9</v>
      </c>
      <c r="G57" s="32" t="s">
        <v>102</v>
      </c>
    </row>
    <row r="58" spans="1:7" ht="25.5">
      <c r="A58" s="49">
        <v>42</v>
      </c>
      <c r="B58" s="80" t="s">
        <v>138</v>
      </c>
      <c r="C58" s="8">
        <v>2240</v>
      </c>
      <c r="D58" s="8" t="s">
        <v>6</v>
      </c>
      <c r="E58" s="9">
        <f>88570.8-800.4</f>
        <v>87770.40000000001</v>
      </c>
      <c r="F58" s="8" t="s">
        <v>9</v>
      </c>
      <c r="G58" s="32" t="s">
        <v>102</v>
      </c>
    </row>
    <row r="59" spans="1:7" ht="25.5">
      <c r="A59" s="49">
        <v>43</v>
      </c>
      <c r="B59" s="80" t="s">
        <v>70</v>
      </c>
      <c r="C59" s="8">
        <v>2240</v>
      </c>
      <c r="D59" s="8" t="s">
        <v>6</v>
      </c>
      <c r="E59" s="9">
        <f>89184-613.2</f>
        <v>88570.8</v>
      </c>
      <c r="F59" s="8" t="s">
        <v>9</v>
      </c>
      <c r="G59" s="32" t="s">
        <v>102</v>
      </c>
    </row>
    <row r="60" spans="1:7" ht="25.5">
      <c r="A60" s="49">
        <v>44</v>
      </c>
      <c r="B60" s="80" t="s">
        <v>139</v>
      </c>
      <c r="C60" s="8">
        <v>2240</v>
      </c>
      <c r="D60" s="8" t="s">
        <v>6</v>
      </c>
      <c r="E60" s="9">
        <f>94670.4</f>
        <v>94670.4</v>
      </c>
      <c r="F60" s="8" t="s">
        <v>9</v>
      </c>
      <c r="G60" s="32" t="s">
        <v>102</v>
      </c>
    </row>
    <row r="61" spans="1:7" ht="25.5">
      <c r="A61" s="49">
        <v>45</v>
      </c>
      <c r="B61" s="80" t="s">
        <v>140</v>
      </c>
      <c r="C61" s="8">
        <v>2240</v>
      </c>
      <c r="D61" s="8" t="s">
        <v>6</v>
      </c>
      <c r="E61" s="9">
        <f>96020.4</f>
        <v>96020.4</v>
      </c>
      <c r="F61" s="8" t="s">
        <v>9</v>
      </c>
      <c r="G61" s="32" t="s">
        <v>102</v>
      </c>
    </row>
    <row r="62" spans="1:7" ht="25.5">
      <c r="A62" s="49">
        <v>46</v>
      </c>
      <c r="B62" s="80" t="s">
        <v>141</v>
      </c>
      <c r="C62" s="8">
        <v>2240</v>
      </c>
      <c r="D62" s="8" t="s">
        <v>6</v>
      </c>
      <c r="E62" s="9">
        <f>99630</f>
        <v>99630</v>
      </c>
      <c r="F62" s="8" t="s">
        <v>9</v>
      </c>
      <c r="G62" s="32" t="s">
        <v>102</v>
      </c>
    </row>
    <row r="63" spans="1:7" ht="25.5">
      <c r="A63" s="49">
        <v>47</v>
      </c>
      <c r="B63" s="80" t="s">
        <v>142</v>
      </c>
      <c r="C63" s="8">
        <v>2240</v>
      </c>
      <c r="D63" s="8" t="s">
        <v>6</v>
      </c>
      <c r="E63" s="9">
        <f>90484.8-619.2</f>
        <v>89865.6</v>
      </c>
      <c r="F63" s="8" t="s">
        <v>9</v>
      </c>
      <c r="G63" s="32" t="s">
        <v>102</v>
      </c>
    </row>
    <row r="64" spans="1:7" ht="25.5">
      <c r="A64" s="49">
        <v>48</v>
      </c>
      <c r="B64" s="80" t="s">
        <v>143</v>
      </c>
      <c r="C64" s="8">
        <v>2240</v>
      </c>
      <c r="D64" s="8" t="s">
        <v>6</v>
      </c>
      <c r="E64" s="9">
        <v>87687.6</v>
      </c>
      <c r="F64" s="8" t="s">
        <v>9</v>
      </c>
      <c r="G64" s="32" t="s">
        <v>102</v>
      </c>
    </row>
    <row r="65" spans="1:7" ht="25.5">
      <c r="A65" s="49">
        <v>49</v>
      </c>
      <c r="B65" s="80" t="s">
        <v>144</v>
      </c>
      <c r="C65" s="8">
        <v>2240</v>
      </c>
      <c r="D65" s="8" t="s">
        <v>6</v>
      </c>
      <c r="E65" s="9">
        <v>93684</v>
      </c>
      <c r="F65" s="8" t="s">
        <v>9</v>
      </c>
      <c r="G65" s="32" t="s">
        <v>102</v>
      </c>
    </row>
    <row r="66" spans="1:7" ht="25.5">
      <c r="A66" s="49">
        <v>50</v>
      </c>
      <c r="B66" s="80" t="s">
        <v>120</v>
      </c>
      <c r="C66" s="8">
        <v>2240</v>
      </c>
      <c r="D66" s="8" t="s">
        <v>6</v>
      </c>
      <c r="E66" s="9">
        <v>84223.2</v>
      </c>
      <c r="F66" s="8" t="s">
        <v>9</v>
      </c>
      <c r="G66" s="32" t="s">
        <v>102</v>
      </c>
    </row>
    <row r="67" spans="1:7" ht="25.5">
      <c r="A67" s="49">
        <v>51</v>
      </c>
      <c r="B67" s="80" t="s">
        <v>118</v>
      </c>
      <c r="C67" s="8">
        <v>2240</v>
      </c>
      <c r="D67" s="8" t="s">
        <v>6</v>
      </c>
      <c r="E67" s="9">
        <v>79053.6</v>
      </c>
      <c r="F67" s="8" t="s">
        <v>9</v>
      </c>
      <c r="G67" s="32" t="s">
        <v>102</v>
      </c>
    </row>
    <row r="68" spans="1:7" ht="25.5">
      <c r="A68" s="49">
        <v>52</v>
      </c>
      <c r="B68" s="80" t="s">
        <v>121</v>
      </c>
      <c r="C68" s="8">
        <v>2240</v>
      </c>
      <c r="D68" s="8" t="s">
        <v>6</v>
      </c>
      <c r="E68" s="9">
        <v>97981.2</v>
      </c>
      <c r="F68" s="8" t="s">
        <v>9</v>
      </c>
      <c r="G68" s="32" t="s">
        <v>102</v>
      </c>
    </row>
    <row r="69" spans="1:7" ht="25.5">
      <c r="A69" s="49">
        <v>53</v>
      </c>
      <c r="B69" s="80" t="s">
        <v>122</v>
      </c>
      <c r="C69" s="8">
        <v>2240</v>
      </c>
      <c r="D69" s="8" t="s">
        <v>6</v>
      </c>
      <c r="E69" s="9">
        <f>99912-43.2</f>
        <v>99868.8</v>
      </c>
      <c r="F69" s="8" t="s">
        <v>9</v>
      </c>
      <c r="G69" s="32" t="s">
        <v>102</v>
      </c>
    </row>
    <row r="70" spans="1:7" ht="25.5">
      <c r="A70" s="49">
        <v>54</v>
      </c>
      <c r="B70" s="80" t="s">
        <v>123</v>
      </c>
      <c r="C70" s="8">
        <v>2240</v>
      </c>
      <c r="D70" s="8" t="s">
        <v>6</v>
      </c>
      <c r="E70" s="9">
        <v>81297.6</v>
      </c>
      <c r="F70" s="8" t="s">
        <v>9</v>
      </c>
      <c r="G70" s="32" t="s">
        <v>102</v>
      </c>
    </row>
    <row r="71" spans="1:7" ht="25.5">
      <c r="A71" s="49">
        <v>55</v>
      </c>
      <c r="B71" s="80" t="s">
        <v>124</v>
      </c>
      <c r="C71" s="8">
        <v>2240</v>
      </c>
      <c r="D71" s="8" t="s">
        <v>6</v>
      </c>
      <c r="E71" s="9">
        <f>98037.8</f>
        <v>98037.8</v>
      </c>
      <c r="F71" s="8" t="s">
        <v>9</v>
      </c>
      <c r="G71" s="32" t="s">
        <v>102</v>
      </c>
    </row>
    <row r="72" spans="1:7" ht="36">
      <c r="A72" s="49">
        <v>56</v>
      </c>
      <c r="B72" s="80" t="s">
        <v>182</v>
      </c>
      <c r="C72" s="8">
        <v>2240</v>
      </c>
      <c r="D72" s="8" t="s">
        <v>6</v>
      </c>
      <c r="E72" s="9">
        <v>29522.4</v>
      </c>
      <c r="F72" s="8" t="s">
        <v>9</v>
      </c>
      <c r="G72" s="125" t="s">
        <v>185</v>
      </c>
    </row>
    <row r="73" spans="1:7" ht="25.5">
      <c r="A73" s="49">
        <v>57</v>
      </c>
      <c r="B73" s="80" t="s">
        <v>125</v>
      </c>
      <c r="C73" s="8">
        <v>2240</v>
      </c>
      <c r="D73" s="8" t="s">
        <v>6</v>
      </c>
      <c r="E73" s="9">
        <v>88833.6</v>
      </c>
      <c r="F73" s="8" t="s">
        <v>9</v>
      </c>
      <c r="G73" s="125" t="s">
        <v>102</v>
      </c>
    </row>
    <row r="74" spans="1:7" ht="38.25">
      <c r="A74" s="49">
        <v>58</v>
      </c>
      <c r="B74" s="80" t="s">
        <v>162</v>
      </c>
      <c r="C74" s="8">
        <v>2240</v>
      </c>
      <c r="D74" s="8" t="s">
        <v>6</v>
      </c>
      <c r="E74" s="9">
        <v>94080</v>
      </c>
      <c r="F74" s="8" t="s">
        <v>9</v>
      </c>
      <c r="G74" s="32" t="s">
        <v>102</v>
      </c>
    </row>
    <row r="75" spans="1:7" ht="25.5">
      <c r="A75" s="49">
        <v>59</v>
      </c>
      <c r="B75" s="80" t="s">
        <v>126</v>
      </c>
      <c r="C75" s="8">
        <v>2240</v>
      </c>
      <c r="D75" s="8" t="s">
        <v>6</v>
      </c>
      <c r="E75" s="9">
        <v>88621.2</v>
      </c>
      <c r="F75" s="8" t="s">
        <v>9</v>
      </c>
      <c r="G75" s="32" t="s">
        <v>102</v>
      </c>
    </row>
    <row r="76" spans="1:7" ht="25.5">
      <c r="A76" s="49">
        <v>60</v>
      </c>
      <c r="B76" s="80" t="s">
        <v>127</v>
      </c>
      <c r="C76" s="8">
        <v>2240</v>
      </c>
      <c r="D76" s="8" t="s">
        <v>6</v>
      </c>
      <c r="E76" s="9">
        <v>99940.8</v>
      </c>
      <c r="F76" s="8" t="s">
        <v>9</v>
      </c>
      <c r="G76" s="32" t="s">
        <v>102</v>
      </c>
    </row>
    <row r="77" spans="1:7" ht="25.5">
      <c r="A77" s="49">
        <v>61</v>
      </c>
      <c r="B77" s="80" t="s">
        <v>117</v>
      </c>
      <c r="C77" s="8">
        <v>2240</v>
      </c>
      <c r="D77" s="8" t="s">
        <v>6</v>
      </c>
      <c r="E77" s="9">
        <v>87172.8</v>
      </c>
      <c r="F77" s="8" t="s">
        <v>9</v>
      </c>
      <c r="G77" s="32" t="s">
        <v>102</v>
      </c>
    </row>
    <row r="78" spans="1:7" ht="25.5">
      <c r="A78" s="49">
        <v>62</v>
      </c>
      <c r="B78" s="80" t="s">
        <v>145</v>
      </c>
      <c r="C78" s="8">
        <v>2240</v>
      </c>
      <c r="D78" s="8" t="s">
        <v>6</v>
      </c>
      <c r="E78" s="9">
        <f>94492.8-957.6</f>
        <v>93535.2</v>
      </c>
      <c r="F78" s="8" t="s">
        <v>9</v>
      </c>
      <c r="G78" s="32" t="s">
        <v>102</v>
      </c>
    </row>
    <row r="79" spans="1:7" ht="25.5">
      <c r="A79" s="49">
        <v>63</v>
      </c>
      <c r="B79" s="80" t="s">
        <v>71</v>
      </c>
      <c r="C79" s="8">
        <v>2240</v>
      </c>
      <c r="D79" s="8" t="s">
        <v>6</v>
      </c>
      <c r="E79" s="9">
        <v>99811.2</v>
      </c>
      <c r="F79" s="8" t="s">
        <v>9</v>
      </c>
      <c r="G79" s="32" t="s">
        <v>102</v>
      </c>
    </row>
    <row r="80" spans="1:7" ht="25.5">
      <c r="A80" s="49">
        <v>64</v>
      </c>
      <c r="B80" s="80" t="s">
        <v>119</v>
      </c>
      <c r="C80" s="8">
        <v>2240</v>
      </c>
      <c r="D80" s="8" t="s">
        <v>6</v>
      </c>
      <c r="E80" s="9">
        <v>58208</v>
      </c>
      <c r="F80" s="8" t="s">
        <v>9</v>
      </c>
      <c r="G80" s="32" t="s">
        <v>102</v>
      </c>
    </row>
    <row r="81" spans="1:7" ht="25.5">
      <c r="A81" s="49">
        <v>65</v>
      </c>
      <c r="B81" s="80" t="s">
        <v>128</v>
      </c>
      <c r="C81" s="8">
        <v>2240</v>
      </c>
      <c r="D81" s="8" t="s">
        <v>6</v>
      </c>
      <c r="E81" s="9">
        <v>95707.2</v>
      </c>
      <c r="F81" s="8" t="s">
        <v>9</v>
      </c>
      <c r="G81" s="32" t="s">
        <v>102</v>
      </c>
    </row>
    <row r="82" spans="1:7" ht="25.5">
      <c r="A82" s="49">
        <v>66</v>
      </c>
      <c r="B82" s="80" t="s">
        <v>129</v>
      </c>
      <c r="C82" s="8">
        <v>2240</v>
      </c>
      <c r="D82" s="8" t="s">
        <v>6</v>
      </c>
      <c r="E82" s="9">
        <v>91654.8</v>
      </c>
      <c r="F82" s="8" t="s">
        <v>9</v>
      </c>
      <c r="G82" s="32" t="s">
        <v>102</v>
      </c>
    </row>
    <row r="83" spans="1:7" ht="25.5">
      <c r="A83" s="49">
        <v>67</v>
      </c>
      <c r="B83" s="80" t="s">
        <v>130</v>
      </c>
      <c r="C83" s="8">
        <v>2240</v>
      </c>
      <c r="D83" s="8" t="s">
        <v>6</v>
      </c>
      <c r="E83" s="9">
        <v>86700</v>
      </c>
      <c r="F83" s="8" t="s">
        <v>9</v>
      </c>
      <c r="G83" s="32" t="s">
        <v>102</v>
      </c>
    </row>
    <row r="84" spans="1:7" ht="25.5">
      <c r="A84" s="49">
        <v>68</v>
      </c>
      <c r="B84" s="80" t="s">
        <v>131</v>
      </c>
      <c r="C84" s="8">
        <v>2240</v>
      </c>
      <c r="D84" s="8" t="s">
        <v>6</v>
      </c>
      <c r="E84" s="9">
        <v>97106.4</v>
      </c>
      <c r="F84" s="8" t="s">
        <v>9</v>
      </c>
      <c r="G84" s="32" t="s">
        <v>102</v>
      </c>
    </row>
    <row r="85" spans="1:7" ht="25.5">
      <c r="A85" s="49">
        <v>69</v>
      </c>
      <c r="B85" s="80" t="s">
        <v>116</v>
      </c>
      <c r="C85" s="8">
        <v>2240</v>
      </c>
      <c r="D85" s="8" t="s">
        <v>6</v>
      </c>
      <c r="E85" s="9">
        <f>86160</f>
        <v>86160</v>
      </c>
      <c r="F85" s="8" t="s">
        <v>9</v>
      </c>
      <c r="G85" s="126" t="s">
        <v>102</v>
      </c>
    </row>
    <row r="86" spans="1:7" ht="36">
      <c r="A86" s="49">
        <v>70</v>
      </c>
      <c r="B86" s="80" t="s">
        <v>184</v>
      </c>
      <c r="C86" s="8">
        <v>2240</v>
      </c>
      <c r="D86" s="8" t="s">
        <v>6</v>
      </c>
      <c r="E86" s="9">
        <v>70430.4</v>
      </c>
      <c r="F86" s="8" t="s">
        <v>9</v>
      </c>
      <c r="G86" s="126" t="s">
        <v>183</v>
      </c>
    </row>
    <row r="87" spans="1:7" ht="25.5">
      <c r="A87" s="49">
        <v>71</v>
      </c>
      <c r="B87" s="80" t="s">
        <v>132</v>
      </c>
      <c r="C87" s="8">
        <v>2240</v>
      </c>
      <c r="D87" s="8" t="s">
        <v>6</v>
      </c>
      <c r="E87" s="9">
        <f>60172.8+12225.6</f>
        <v>72398.40000000001</v>
      </c>
      <c r="F87" s="8" t="s">
        <v>9</v>
      </c>
      <c r="G87" s="32" t="s">
        <v>102</v>
      </c>
    </row>
    <row r="88" spans="1:7" ht="25.5">
      <c r="A88" s="49">
        <v>72</v>
      </c>
      <c r="B88" s="80" t="s">
        <v>99</v>
      </c>
      <c r="C88" s="8">
        <v>2240</v>
      </c>
      <c r="D88" s="8" t="s">
        <v>6</v>
      </c>
      <c r="E88" s="9">
        <f>29150.4-7.2</f>
        <v>29143.2</v>
      </c>
      <c r="F88" s="8" t="s">
        <v>9</v>
      </c>
      <c r="G88" s="32" t="s">
        <v>102</v>
      </c>
    </row>
    <row r="89" spans="1:7" ht="25.5">
      <c r="A89" s="49">
        <v>73</v>
      </c>
      <c r="B89" s="80" t="s">
        <v>133</v>
      </c>
      <c r="C89" s="8">
        <v>2240</v>
      </c>
      <c r="D89" s="8" t="s">
        <v>6</v>
      </c>
      <c r="E89" s="9">
        <f>55716-1917.6</f>
        <v>53798.4</v>
      </c>
      <c r="F89" s="8" t="s">
        <v>9</v>
      </c>
      <c r="G89" s="32" t="s">
        <v>102</v>
      </c>
    </row>
    <row r="90" spans="1:7" ht="25.5">
      <c r="A90" s="49">
        <v>74</v>
      </c>
      <c r="B90" s="80" t="s">
        <v>72</v>
      </c>
      <c r="C90" s="8">
        <v>2240</v>
      </c>
      <c r="D90" s="8" t="s">
        <v>6</v>
      </c>
      <c r="E90" s="9">
        <v>62424</v>
      </c>
      <c r="F90" s="8" t="s">
        <v>9</v>
      </c>
      <c r="G90" s="32" t="s">
        <v>102</v>
      </c>
    </row>
    <row r="91" spans="1:7" ht="25.5">
      <c r="A91" s="49">
        <v>75</v>
      </c>
      <c r="B91" s="80" t="s">
        <v>73</v>
      </c>
      <c r="C91" s="8">
        <v>2240</v>
      </c>
      <c r="D91" s="8" t="s">
        <v>6</v>
      </c>
      <c r="E91" s="9">
        <v>72001.2</v>
      </c>
      <c r="F91" s="8" t="s">
        <v>9</v>
      </c>
      <c r="G91" s="32" t="s">
        <v>102</v>
      </c>
    </row>
    <row r="92" spans="1:7" ht="25.5">
      <c r="A92" s="49">
        <v>76</v>
      </c>
      <c r="B92" s="80" t="s">
        <v>110</v>
      </c>
      <c r="C92" s="8">
        <v>2240</v>
      </c>
      <c r="D92" s="8" t="s">
        <v>6</v>
      </c>
      <c r="E92" s="9">
        <f>65364+6972</f>
        <v>72336</v>
      </c>
      <c r="F92" s="8" t="s">
        <v>9</v>
      </c>
      <c r="G92" s="32" t="s">
        <v>102</v>
      </c>
    </row>
    <row r="93" spans="1:7" ht="25.5">
      <c r="A93" s="49">
        <v>77</v>
      </c>
      <c r="B93" s="80" t="s">
        <v>74</v>
      </c>
      <c r="C93" s="8">
        <v>2240</v>
      </c>
      <c r="D93" s="8" t="s">
        <v>6</v>
      </c>
      <c r="E93" s="9">
        <v>59845.2</v>
      </c>
      <c r="F93" s="8" t="s">
        <v>9</v>
      </c>
      <c r="G93" s="32" t="s">
        <v>102</v>
      </c>
    </row>
    <row r="94" spans="1:7" ht="25.5">
      <c r="A94" s="49">
        <v>78</v>
      </c>
      <c r="B94" s="80" t="s">
        <v>75</v>
      </c>
      <c r="C94" s="8">
        <v>2240</v>
      </c>
      <c r="D94" s="8" t="s">
        <v>6</v>
      </c>
      <c r="E94" s="9">
        <f>68524.8+29469.6</f>
        <v>97994.4</v>
      </c>
      <c r="F94" s="8" t="s">
        <v>9</v>
      </c>
      <c r="G94" s="32" t="s">
        <v>102</v>
      </c>
    </row>
    <row r="95" spans="1:7" ht="25.5">
      <c r="A95" s="49">
        <v>79</v>
      </c>
      <c r="B95" s="80" t="s">
        <v>76</v>
      </c>
      <c r="C95" s="8">
        <v>2240</v>
      </c>
      <c r="D95" s="8" t="s">
        <v>6</v>
      </c>
      <c r="E95" s="9">
        <v>94570.8</v>
      </c>
      <c r="F95" s="8" t="s">
        <v>9</v>
      </c>
      <c r="G95" s="32" t="s">
        <v>102</v>
      </c>
    </row>
    <row r="96" spans="1:7" ht="25.5">
      <c r="A96" s="49">
        <v>80</v>
      </c>
      <c r="B96" s="80" t="s">
        <v>77</v>
      </c>
      <c r="C96" s="8">
        <v>2240</v>
      </c>
      <c r="D96" s="8" t="s">
        <v>6</v>
      </c>
      <c r="E96" s="9">
        <f>65540.4-6973.2</f>
        <v>58567.2</v>
      </c>
      <c r="F96" s="8" t="s">
        <v>9</v>
      </c>
      <c r="G96" s="32" t="s">
        <v>102</v>
      </c>
    </row>
    <row r="97" spans="1:7" ht="25.5">
      <c r="A97" s="49">
        <v>81</v>
      </c>
      <c r="B97" s="80" t="s">
        <v>78</v>
      </c>
      <c r="C97" s="8">
        <v>2240</v>
      </c>
      <c r="D97" s="8" t="s">
        <v>6</v>
      </c>
      <c r="E97" s="9">
        <v>69259.2</v>
      </c>
      <c r="F97" s="8" t="s">
        <v>9</v>
      </c>
      <c r="G97" s="32" t="s">
        <v>102</v>
      </c>
    </row>
    <row r="98" spans="1:7" ht="25.5">
      <c r="A98" s="49">
        <v>82</v>
      </c>
      <c r="B98" s="80" t="s">
        <v>109</v>
      </c>
      <c r="C98" s="8">
        <v>2240</v>
      </c>
      <c r="D98" s="8" t="s">
        <v>6</v>
      </c>
      <c r="E98" s="9">
        <v>90940.8</v>
      </c>
      <c r="F98" s="8" t="s">
        <v>9</v>
      </c>
      <c r="G98" s="32" t="s">
        <v>102</v>
      </c>
    </row>
    <row r="99" spans="1:7" ht="38.25">
      <c r="A99" s="49">
        <v>83</v>
      </c>
      <c r="B99" s="80" t="s">
        <v>44</v>
      </c>
      <c r="C99" s="8">
        <v>2240</v>
      </c>
      <c r="D99" s="8" t="s">
        <v>6</v>
      </c>
      <c r="E99" s="9">
        <v>1548</v>
      </c>
      <c r="F99" s="8" t="s">
        <v>9</v>
      </c>
      <c r="G99" s="31" t="s">
        <v>43</v>
      </c>
    </row>
    <row r="100" spans="1:7" ht="25.5">
      <c r="A100" s="49">
        <v>84</v>
      </c>
      <c r="B100" s="97" t="s">
        <v>147</v>
      </c>
      <c r="C100" s="8">
        <v>2240</v>
      </c>
      <c r="D100" s="8" t="s">
        <v>6</v>
      </c>
      <c r="E100" s="9">
        <v>71850</v>
      </c>
      <c r="F100" s="8" t="s">
        <v>9</v>
      </c>
      <c r="G100" s="32" t="s">
        <v>102</v>
      </c>
    </row>
    <row r="101" spans="1:7" ht="25.5">
      <c r="A101" s="49">
        <v>85</v>
      </c>
      <c r="B101" s="92" t="s">
        <v>179</v>
      </c>
      <c r="C101" s="8">
        <v>2240</v>
      </c>
      <c r="D101" s="8" t="s">
        <v>6</v>
      </c>
      <c r="E101" s="9">
        <f>31150+15400</f>
        <v>46550</v>
      </c>
      <c r="F101" s="8" t="s">
        <v>9</v>
      </c>
      <c r="G101" s="76" t="s">
        <v>45</v>
      </c>
    </row>
    <row r="102" spans="1:7" ht="26.25" thickBot="1">
      <c r="A102" s="49">
        <v>86</v>
      </c>
      <c r="B102" s="93" t="s">
        <v>100</v>
      </c>
      <c r="C102" s="62">
        <v>2240</v>
      </c>
      <c r="D102" s="8" t="s">
        <v>6</v>
      </c>
      <c r="E102" s="74">
        <v>20000</v>
      </c>
      <c r="F102" s="62" t="s">
        <v>101</v>
      </c>
      <c r="G102" s="64"/>
    </row>
    <row r="103" spans="1:7" ht="13.5" thickBot="1">
      <c r="A103" s="57"/>
      <c r="B103" s="89" t="s">
        <v>8</v>
      </c>
      <c r="C103" s="2">
        <v>2240</v>
      </c>
      <c r="D103" s="12"/>
      <c r="E103" s="58">
        <f>SUM(E54:E102)</f>
        <v>3866738.2000000007</v>
      </c>
      <c r="F103" s="12"/>
      <c r="G103" s="59"/>
    </row>
    <row r="104" spans="1:7" ht="26.25" thickBot="1">
      <c r="A104" s="60">
        <v>87</v>
      </c>
      <c r="B104" s="88" t="s">
        <v>55</v>
      </c>
      <c r="C104" s="61">
        <v>2282</v>
      </c>
      <c r="D104" s="62" t="s">
        <v>6</v>
      </c>
      <c r="E104" s="63">
        <v>16017</v>
      </c>
      <c r="F104" s="62" t="s">
        <v>9</v>
      </c>
      <c r="G104" s="64"/>
    </row>
    <row r="105" spans="1:7" ht="13.5" thickBot="1">
      <c r="A105" s="57"/>
      <c r="B105" s="89" t="s">
        <v>7</v>
      </c>
      <c r="C105" s="2">
        <v>2282</v>
      </c>
      <c r="D105" s="12"/>
      <c r="E105" s="58">
        <f>SUM(E104)</f>
        <v>16017</v>
      </c>
      <c r="F105" s="12"/>
      <c r="G105" s="59"/>
    </row>
    <row r="106" spans="1:7" ht="26.25" thickBot="1">
      <c r="A106" s="60">
        <v>88</v>
      </c>
      <c r="B106" s="88" t="s">
        <v>100</v>
      </c>
      <c r="C106" s="77">
        <v>3110</v>
      </c>
      <c r="D106" s="77" t="s">
        <v>6</v>
      </c>
      <c r="E106" s="63">
        <v>60190</v>
      </c>
      <c r="F106" s="77" t="s">
        <v>101</v>
      </c>
      <c r="G106" s="64"/>
    </row>
    <row r="107" spans="1:7" ht="32.25" customHeight="1" thickBot="1">
      <c r="A107" s="8">
        <v>89</v>
      </c>
      <c r="B107" s="108" t="s">
        <v>176</v>
      </c>
      <c r="C107" s="15">
        <v>3110</v>
      </c>
      <c r="D107" s="15" t="s">
        <v>6</v>
      </c>
      <c r="E107" s="104">
        <v>13000</v>
      </c>
      <c r="F107" s="15" t="s">
        <v>175</v>
      </c>
      <c r="G107" s="109" t="s">
        <v>21</v>
      </c>
    </row>
    <row r="108" spans="1:7" ht="16.5" customHeight="1" thickBot="1">
      <c r="A108" s="8"/>
      <c r="B108" s="89" t="s">
        <v>7</v>
      </c>
      <c r="C108" s="105">
        <v>3110</v>
      </c>
      <c r="D108" s="15"/>
      <c r="E108" s="106">
        <f>E106+E107</f>
        <v>73190</v>
      </c>
      <c r="F108" s="15"/>
      <c r="G108" s="76"/>
    </row>
    <row r="109" spans="1:7" ht="33" customHeight="1">
      <c r="A109" s="81">
        <v>90</v>
      </c>
      <c r="B109" s="102" t="s">
        <v>103</v>
      </c>
      <c r="C109" s="15">
        <v>3132</v>
      </c>
      <c r="D109" s="8" t="s">
        <v>6</v>
      </c>
      <c r="E109" s="18">
        <v>747652</v>
      </c>
      <c r="F109" s="8" t="s">
        <v>9</v>
      </c>
      <c r="G109" s="103" t="s">
        <v>102</v>
      </c>
    </row>
    <row r="110" spans="1:7" ht="29.25" customHeight="1">
      <c r="A110" s="8">
        <v>91</v>
      </c>
      <c r="B110" s="102" t="s">
        <v>149</v>
      </c>
      <c r="C110" s="15">
        <v>3132</v>
      </c>
      <c r="D110" s="8" t="s">
        <v>6</v>
      </c>
      <c r="E110" s="18">
        <v>858400.8</v>
      </c>
      <c r="F110" s="8" t="s">
        <v>9</v>
      </c>
      <c r="G110" s="103" t="s">
        <v>102</v>
      </c>
    </row>
    <row r="111" spans="1:7" ht="24.75" customHeight="1">
      <c r="A111" s="81">
        <v>92</v>
      </c>
      <c r="B111" s="94" t="s">
        <v>79</v>
      </c>
      <c r="C111" s="16">
        <v>3132</v>
      </c>
      <c r="D111" s="7" t="s">
        <v>6</v>
      </c>
      <c r="E111" s="17">
        <v>113738.4</v>
      </c>
      <c r="F111" s="7" t="s">
        <v>9</v>
      </c>
      <c r="G111" s="101" t="s">
        <v>102</v>
      </c>
    </row>
    <row r="112" spans="1:7" ht="26.25" customHeight="1">
      <c r="A112" s="8">
        <v>93</v>
      </c>
      <c r="B112" s="44" t="s">
        <v>80</v>
      </c>
      <c r="C112" s="15">
        <v>3132</v>
      </c>
      <c r="D112" s="8" t="s">
        <v>6</v>
      </c>
      <c r="E112" s="18">
        <v>812798.4</v>
      </c>
      <c r="F112" s="8" t="s">
        <v>9</v>
      </c>
      <c r="G112" s="32" t="s">
        <v>102</v>
      </c>
    </row>
    <row r="113" spans="1:7" ht="30.75" customHeight="1">
      <c r="A113" s="81">
        <v>94</v>
      </c>
      <c r="B113" s="44" t="s">
        <v>81</v>
      </c>
      <c r="C113" s="15">
        <v>3132</v>
      </c>
      <c r="D113" s="8" t="s">
        <v>6</v>
      </c>
      <c r="E113" s="18">
        <v>432932.4</v>
      </c>
      <c r="F113" s="8" t="s">
        <v>9</v>
      </c>
      <c r="G113" s="32" t="s">
        <v>102</v>
      </c>
    </row>
    <row r="114" spans="1:7" ht="27.75" customHeight="1">
      <c r="A114" s="8">
        <v>95</v>
      </c>
      <c r="B114" s="44" t="s">
        <v>82</v>
      </c>
      <c r="C114" s="15">
        <v>3132</v>
      </c>
      <c r="D114" s="8" t="s">
        <v>6</v>
      </c>
      <c r="E114" s="18">
        <v>824906.4</v>
      </c>
      <c r="F114" s="8" t="s">
        <v>9</v>
      </c>
      <c r="G114" s="32" t="s">
        <v>102</v>
      </c>
    </row>
    <row r="115" spans="1:7" ht="27.75" customHeight="1">
      <c r="A115" s="81">
        <v>96</v>
      </c>
      <c r="B115" s="44" t="s">
        <v>167</v>
      </c>
      <c r="C115" s="15">
        <v>3132</v>
      </c>
      <c r="D115" s="8" t="s">
        <v>6</v>
      </c>
      <c r="E115" s="18">
        <v>242698.8</v>
      </c>
      <c r="F115" s="8" t="s">
        <v>153</v>
      </c>
      <c r="G115" s="32" t="s">
        <v>165</v>
      </c>
    </row>
    <row r="116" spans="1:7" ht="29.25" customHeight="1">
      <c r="A116" s="8">
        <v>97</v>
      </c>
      <c r="B116" s="44" t="s">
        <v>83</v>
      </c>
      <c r="C116" s="15">
        <v>3132</v>
      </c>
      <c r="D116" s="8" t="s">
        <v>6</v>
      </c>
      <c r="E116" s="18">
        <v>857080.8</v>
      </c>
      <c r="F116" s="8" t="s">
        <v>9</v>
      </c>
      <c r="G116" s="32" t="s">
        <v>102</v>
      </c>
    </row>
    <row r="117" spans="1:7" ht="25.5" customHeight="1">
      <c r="A117" s="81">
        <v>98</v>
      </c>
      <c r="B117" s="44" t="s">
        <v>104</v>
      </c>
      <c r="C117" s="15">
        <v>3132</v>
      </c>
      <c r="D117" s="8" t="s">
        <v>6</v>
      </c>
      <c r="E117" s="18">
        <v>1018574.4</v>
      </c>
      <c r="F117" s="8" t="s">
        <v>9</v>
      </c>
      <c r="G117" s="32" t="s">
        <v>102</v>
      </c>
    </row>
    <row r="118" spans="1:7" ht="29.25" customHeight="1">
      <c r="A118" s="8">
        <v>99</v>
      </c>
      <c r="B118" s="44" t="s">
        <v>84</v>
      </c>
      <c r="C118" s="15">
        <v>3132</v>
      </c>
      <c r="D118" s="8" t="s">
        <v>6</v>
      </c>
      <c r="E118" s="18">
        <v>689256</v>
      </c>
      <c r="F118" s="8" t="s">
        <v>9</v>
      </c>
      <c r="G118" s="32" t="s">
        <v>102</v>
      </c>
    </row>
    <row r="119" spans="1:7" ht="29.25" customHeight="1">
      <c r="A119" s="81">
        <v>100</v>
      </c>
      <c r="B119" s="44" t="s">
        <v>85</v>
      </c>
      <c r="C119" s="15">
        <v>3132</v>
      </c>
      <c r="D119" s="8" t="s">
        <v>6</v>
      </c>
      <c r="E119" s="18">
        <v>928981.2</v>
      </c>
      <c r="F119" s="8" t="s">
        <v>9</v>
      </c>
      <c r="G119" s="32" t="s">
        <v>102</v>
      </c>
    </row>
    <row r="120" spans="1:7" ht="29.25" customHeight="1">
      <c r="A120" s="8">
        <v>101</v>
      </c>
      <c r="B120" s="44" t="s">
        <v>171</v>
      </c>
      <c r="C120" s="15">
        <v>3132</v>
      </c>
      <c r="D120" s="8" t="s">
        <v>6</v>
      </c>
      <c r="E120" s="18">
        <v>312351.6</v>
      </c>
      <c r="F120" s="8" t="s">
        <v>153</v>
      </c>
      <c r="G120" s="32" t="s">
        <v>102</v>
      </c>
    </row>
    <row r="121" spans="1:7" ht="29.25" customHeight="1">
      <c r="A121" s="81">
        <v>102</v>
      </c>
      <c r="B121" s="44" t="s">
        <v>168</v>
      </c>
      <c r="C121" s="15">
        <v>3132</v>
      </c>
      <c r="D121" s="8" t="s">
        <v>6</v>
      </c>
      <c r="E121" s="18">
        <v>796308</v>
      </c>
      <c r="F121" s="8" t="s">
        <v>153</v>
      </c>
      <c r="G121" s="32" t="s">
        <v>102</v>
      </c>
    </row>
    <row r="122" spans="1:7" ht="29.25" customHeight="1">
      <c r="A122" s="8">
        <v>103</v>
      </c>
      <c r="B122" s="44" t="s">
        <v>169</v>
      </c>
      <c r="C122" s="15">
        <v>3132</v>
      </c>
      <c r="D122" s="8" t="s">
        <v>6</v>
      </c>
      <c r="E122" s="18">
        <v>597957.6</v>
      </c>
      <c r="F122" s="8" t="s">
        <v>153</v>
      </c>
      <c r="G122" s="32" t="s">
        <v>102</v>
      </c>
    </row>
    <row r="123" spans="1:7" ht="29.25" customHeight="1">
      <c r="A123" s="81">
        <v>104</v>
      </c>
      <c r="B123" s="44" t="s">
        <v>170</v>
      </c>
      <c r="C123" s="15">
        <v>3132</v>
      </c>
      <c r="D123" s="8" t="s">
        <v>6</v>
      </c>
      <c r="E123" s="18">
        <v>310504.8</v>
      </c>
      <c r="F123" s="8" t="s">
        <v>153</v>
      </c>
      <c r="G123" s="32" t="s">
        <v>102</v>
      </c>
    </row>
    <row r="124" spans="1:7" ht="29.25" customHeight="1">
      <c r="A124" s="8">
        <v>105</v>
      </c>
      <c r="B124" s="44" t="s">
        <v>172</v>
      </c>
      <c r="C124" s="15">
        <v>3132</v>
      </c>
      <c r="D124" s="8" t="s">
        <v>6</v>
      </c>
      <c r="E124" s="18">
        <v>374413.2</v>
      </c>
      <c r="F124" s="8" t="s">
        <v>153</v>
      </c>
      <c r="G124" s="32" t="s">
        <v>102</v>
      </c>
    </row>
    <row r="125" spans="1:7" ht="29.25" customHeight="1">
      <c r="A125" s="81">
        <v>106</v>
      </c>
      <c r="B125" s="44" t="s">
        <v>178</v>
      </c>
      <c r="C125" s="15">
        <v>3132</v>
      </c>
      <c r="D125" s="8" t="s">
        <v>6</v>
      </c>
      <c r="E125" s="18">
        <v>1097887.2</v>
      </c>
      <c r="F125" s="8" t="s">
        <v>153</v>
      </c>
      <c r="G125" s="32" t="s">
        <v>102</v>
      </c>
    </row>
    <row r="126" spans="1:7" ht="28.5" customHeight="1">
      <c r="A126" s="8">
        <v>107</v>
      </c>
      <c r="B126" s="44" t="s">
        <v>86</v>
      </c>
      <c r="C126" s="15">
        <v>3132</v>
      </c>
      <c r="D126" s="8" t="s">
        <v>6</v>
      </c>
      <c r="E126" s="18">
        <v>632650.8</v>
      </c>
      <c r="F126" s="8" t="s">
        <v>9</v>
      </c>
      <c r="G126" s="32" t="s">
        <v>102</v>
      </c>
    </row>
    <row r="127" spans="1:7" ht="30" customHeight="1">
      <c r="A127" s="81">
        <v>108</v>
      </c>
      <c r="B127" s="44" t="s">
        <v>87</v>
      </c>
      <c r="C127" s="15">
        <v>3132</v>
      </c>
      <c r="D127" s="8" t="s">
        <v>6</v>
      </c>
      <c r="E127" s="18">
        <v>892610.4</v>
      </c>
      <c r="F127" s="8" t="s">
        <v>9</v>
      </c>
      <c r="G127" s="32" t="s">
        <v>102</v>
      </c>
    </row>
    <row r="128" spans="1:7" ht="30" customHeight="1">
      <c r="A128" s="8">
        <v>109</v>
      </c>
      <c r="B128" s="44" t="s">
        <v>192</v>
      </c>
      <c r="C128" s="15">
        <v>3132</v>
      </c>
      <c r="D128" s="8" t="s">
        <v>6</v>
      </c>
      <c r="E128" s="18">
        <v>528833.25</v>
      </c>
      <c r="F128" s="8" t="s">
        <v>9</v>
      </c>
      <c r="G128" s="32" t="s">
        <v>102</v>
      </c>
    </row>
    <row r="129" spans="1:7" ht="24" customHeight="1">
      <c r="A129" s="81">
        <v>110</v>
      </c>
      <c r="B129" s="44" t="s">
        <v>113</v>
      </c>
      <c r="C129" s="15">
        <v>3132</v>
      </c>
      <c r="D129" s="8" t="s">
        <v>114</v>
      </c>
      <c r="E129" s="18">
        <v>468000</v>
      </c>
      <c r="F129" s="8" t="s">
        <v>9</v>
      </c>
      <c r="G129" s="32" t="s">
        <v>102</v>
      </c>
    </row>
    <row r="130" spans="1:7" ht="30" customHeight="1">
      <c r="A130" s="8">
        <v>111</v>
      </c>
      <c r="B130" s="44" t="s">
        <v>193</v>
      </c>
      <c r="C130" s="15">
        <v>3132</v>
      </c>
      <c r="D130" s="8" t="s">
        <v>6</v>
      </c>
      <c r="E130" s="18">
        <v>213450.23</v>
      </c>
      <c r="F130" s="8" t="s">
        <v>9</v>
      </c>
      <c r="G130" s="32" t="s">
        <v>102</v>
      </c>
    </row>
    <row r="131" spans="1:7" ht="30.75" customHeight="1">
      <c r="A131" s="81">
        <v>112</v>
      </c>
      <c r="B131" s="44" t="s">
        <v>88</v>
      </c>
      <c r="C131" s="15">
        <v>3132</v>
      </c>
      <c r="D131" s="8" t="s">
        <v>6</v>
      </c>
      <c r="E131" s="18">
        <f>143000-13081.57+100000</f>
        <v>229918.43</v>
      </c>
      <c r="F131" s="8" t="s">
        <v>9</v>
      </c>
      <c r="G131" s="32" t="s">
        <v>102</v>
      </c>
    </row>
    <row r="132" spans="1:7" ht="30.75" customHeight="1">
      <c r="A132" s="8">
        <v>113</v>
      </c>
      <c r="B132" s="44" t="s">
        <v>89</v>
      </c>
      <c r="C132" s="15">
        <v>3132</v>
      </c>
      <c r="D132" s="8" t="s">
        <v>6</v>
      </c>
      <c r="E132" s="18">
        <v>323664.89</v>
      </c>
      <c r="F132" s="8" t="s">
        <v>9</v>
      </c>
      <c r="G132" s="32" t="s">
        <v>102</v>
      </c>
    </row>
    <row r="133" spans="1:7" ht="30.75" customHeight="1" thickBot="1">
      <c r="A133" s="81">
        <v>114</v>
      </c>
      <c r="B133" s="88" t="s">
        <v>100</v>
      </c>
      <c r="C133" s="77">
        <v>3132</v>
      </c>
      <c r="D133" s="8" t="s">
        <v>6</v>
      </c>
      <c r="E133" s="78">
        <v>359333.73</v>
      </c>
      <c r="F133" s="62" t="s">
        <v>101</v>
      </c>
      <c r="G133" s="79"/>
    </row>
    <row r="134" spans="1:7" ht="21.75" customHeight="1" thickBot="1">
      <c r="A134" s="107"/>
      <c r="B134" s="89" t="s">
        <v>8</v>
      </c>
      <c r="C134" s="11">
        <v>3132</v>
      </c>
      <c r="D134" s="11"/>
      <c r="E134" s="13">
        <f>SUM(E109:E133)</f>
        <v>14664903.73</v>
      </c>
      <c r="F134" s="12"/>
      <c r="G134" s="30"/>
    </row>
    <row r="135" spans="1:7" ht="20.25" customHeight="1" thickBot="1">
      <c r="A135" s="66"/>
      <c r="B135" s="67" t="s">
        <v>11</v>
      </c>
      <c r="C135" s="123"/>
      <c r="D135" s="123"/>
      <c r="E135" s="69">
        <f>E48+E103+E105+E134+E108</f>
        <v>20521913.926</v>
      </c>
      <c r="F135" s="123"/>
      <c r="G135" s="70"/>
    </row>
    <row r="136" spans="1:7" ht="15.75" customHeight="1">
      <c r="A136" s="45"/>
      <c r="B136" s="20"/>
      <c r="C136" s="111"/>
      <c r="D136" s="111"/>
      <c r="E136" s="22"/>
      <c r="F136" s="111"/>
      <c r="G136" s="33"/>
    </row>
    <row r="137" spans="1:7" ht="12.75" customHeight="1">
      <c r="A137" s="45"/>
      <c r="B137" s="20"/>
      <c r="C137" s="111"/>
      <c r="D137" s="111"/>
      <c r="E137" s="22"/>
      <c r="F137" s="124"/>
      <c r="G137" s="33"/>
    </row>
    <row r="138" spans="1:7" ht="12.75">
      <c r="A138" s="45"/>
      <c r="B138" s="20"/>
      <c r="C138" s="111"/>
      <c r="D138" s="111"/>
      <c r="E138" s="22"/>
      <c r="F138" s="111"/>
      <c r="G138" s="33"/>
    </row>
    <row r="139" spans="1:7" ht="13.5">
      <c r="A139" s="46" t="s">
        <v>180</v>
      </c>
      <c r="B139" s="95"/>
      <c r="E139" s="120"/>
      <c r="G139" s="34" t="s">
        <v>181</v>
      </c>
    </row>
    <row r="140" ht="12.75">
      <c r="A140" s="47"/>
    </row>
    <row r="141" ht="12.75">
      <c r="E141" s="120"/>
    </row>
    <row r="142" ht="12.75">
      <c r="E142" s="120"/>
    </row>
    <row r="143" ht="12.75">
      <c r="E143" s="120"/>
    </row>
    <row r="144" ht="12.75">
      <c r="E144" s="120"/>
    </row>
    <row r="145" ht="12.75">
      <c r="E145" s="120"/>
    </row>
    <row r="146" ht="12.75">
      <c r="E146" s="120"/>
    </row>
    <row r="147" ht="12.75">
      <c r="E147" s="120"/>
    </row>
    <row r="164" ht="12.75">
      <c r="G164" s="36"/>
    </row>
    <row r="166" ht="12.75">
      <c r="G166" s="37"/>
    </row>
  </sheetData>
  <sheetProtection/>
  <mergeCells count="5">
    <mergeCell ref="F1:G1"/>
    <mergeCell ref="A6:G6"/>
    <mergeCell ref="A7:G7"/>
    <mergeCell ref="A3:G3"/>
    <mergeCell ref="A5:G5"/>
  </mergeCells>
  <printOptions/>
  <pageMargins left="0.2" right="0.16" top="0.16" bottom="0.25" header="0.18" footer="0.2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="91" zoomScaleSheetLayoutView="91" zoomScalePageLayoutView="0" workbookViewId="0" topLeftCell="A1">
      <selection activeCell="J45" sqref="J45"/>
    </sheetView>
  </sheetViews>
  <sheetFormatPr defaultColWidth="9.140625" defaultRowHeight="12.75"/>
  <cols>
    <col min="1" max="1" width="4.8515625" style="111" customWidth="1"/>
    <col min="2" max="2" width="32.28125" style="112" customWidth="1"/>
    <col min="3" max="3" width="6.421875" style="113" customWidth="1"/>
    <col min="4" max="4" width="9.140625" style="113" customWidth="1"/>
    <col min="5" max="5" width="12.28125" style="113" customWidth="1"/>
    <col min="6" max="6" width="13.28125" style="113" customWidth="1"/>
    <col min="7" max="7" width="22.28125" style="35" customWidth="1"/>
    <col min="8" max="16384" width="9.140625" style="113" customWidth="1"/>
  </cols>
  <sheetData>
    <row r="1" spans="6:7" ht="36.75" customHeight="1">
      <c r="F1" s="144" t="s">
        <v>57</v>
      </c>
      <c r="G1" s="144"/>
    </row>
    <row r="3" spans="1:7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ht="12.75" customHeight="1" hidden="1">
      <c r="A4" s="115"/>
      <c r="B4" s="116"/>
      <c r="C4" s="115"/>
      <c r="D4" s="115"/>
      <c r="E4" s="115"/>
      <c r="F4" s="115"/>
      <c r="G4" s="115"/>
    </row>
    <row r="5" spans="1:7" ht="18.75" customHeight="1">
      <c r="A5" s="150" t="s">
        <v>111</v>
      </c>
      <c r="B5" s="150"/>
      <c r="C5" s="150"/>
      <c r="D5" s="150"/>
      <c r="E5" s="150"/>
      <c r="F5" s="150"/>
      <c r="G5" s="150"/>
    </row>
    <row r="6" spans="1:7" ht="16.5" customHeight="1">
      <c r="A6" s="145" t="s">
        <v>0</v>
      </c>
      <c r="B6" s="153"/>
      <c r="C6" s="153"/>
      <c r="D6" s="153"/>
      <c r="E6" s="153"/>
      <c r="F6" s="153"/>
      <c r="G6" s="153"/>
    </row>
    <row r="7" spans="1:7" ht="14.25" customHeight="1">
      <c r="A7" s="147" t="s">
        <v>1</v>
      </c>
      <c r="B7" s="154"/>
      <c r="C7" s="154"/>
      <c r="D7" s="154"/>
      <c r="E7" s="154"/>
      <c r="F7" s="154"/>
      <c r="G7" s="154"/>
    </row>
    <row r="8" spans="1:7" ht="14.25" customHeight="1" thickBot="1">
      <c r="A8" s="45"/>
      <c r="B8" s="118"/>
      <c r="C8" s="117"/>
      <c r="D8" s="117"/>
      <c r="E8" s="117"/>
      <c r="F8" s="117"/>
      <c r="G8" s="27"/>
    </row>
    <row r="9" spans="1:7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52" t="s">
        <v>177</v>
      </c>
      <c r="F9" s="52" t="s">
        <v>10</v>
      </c>
      <c r="G9" s="53" t="s">
        <v>13</v>
      </c>
    </row>
    <row r="10" spans="1:7" ht="13.5" thickBot="1">
      <c r="A10" s="54">
        <v>1</v>
      </c>
      <c r="B10" s="86">
        <v>2</v>
      </c>
      <c r="C10" s="55">
        <v>3</v>
      </c>
      <c r="D10" s="55">
        <v>4</v>
      </c>
      <c r="E10" s="55">
        <v>5</v>
      </c>
      <c r="F10" s="55">
        <v>6</v>
      </c>
      <c r="G10" s="56">
        <v>7</v>
      </c>
    </row>
    <row r="11" spans="1:7" ht="41.25" customHeight="1">
      <c r="A11" s="50">
        <v>1</v>
      </c>
      <c r="B11" s="80" t="s">
        <v>47</v>
      </c>
      <c r="C11" s="8">
        <v>2210</v>
      </c>
      <c r="D11" s="8" t="s">
        <v>6</v>
      </c>
      <c r="E11" s="9">
        <f>99000-7068+100000</f>
        <v>191932</v>
      </c>
      <c r="F11" s="8" t="s">
        <v>9</v>
      </c>
      <c r="G11" s="26" t="s">
        <v>194</v>
      </c>
    </row>
    <row r="12" spans="1:7" ht="102">
      <c r="A12" s="50">
        <v>2</v>
      </c>
      <c r="B12" s="80" t="s">
        <v>157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ht="38.25">
      <c r="A13" s="50">
        <v>3</v>
      </c>
      <c r="B13" s="80" t="s">
        <v>96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ht="25.5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ht="38.25">
      <c r="A15" s="50">
        <v>5</v>
      </c>
      <c r="B15" s="80" t="s">
        <v>107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ht="54" customHeight="1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ht="63.75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ht="25.5">
      <c r="A18" s="50">
        <v>8</v>
      </c>
      <c r="B18" s="80" t="s">
        <v>49</v>
      </c>
      <c r="C18" s="8">
        <v>2210</v>
      </c>
      <c r="D18" s="8" t="s">
        <v>6</v>
      </c>
      <c r="E18" s="9">
        <v>13617</v>
      </c>
      <c r="F18" s="8" t="s">
        <v>9</v>
      </c>
      <c r="G18" s="26" t="s">
        <v>42</v>
      </c>
    </row>
    <row r="19" spans="1:7" ht="25.5">
      <c r="A19" s="50">
        <v>9</v>
      </c>
      <c r="B19" s="87" t="s">
        <v>54</v>
      </c>
      <c r="C19" s="8">
        <v>2210</v>
      </c>
      <c r="D19" s="8" t="s">
        <v>6</v>
      </c>
      <c r="E19" s="9">
        <v>164</v>
      </c>
      <c r="F19" s="8" t="s">
        <v>9</v>
      </c>
      <c r="G19" s="26" t="s">
        <v>15</v>
      </c>
    </row>
    <row r="20" spans="1:7" ht="52.5" customHeight="1">
      <c r="A20" s="50">
        <v>10</v>
      </c>
      <c r="B20" s="80" t="s">
        <v>219</v>
      </c>
      <c r="C20" s="8">
        <v>2210</v>
      </c>
      <c r="D20" s="8" t="s">
        <v>6</v>
      </c>
      <c r="E20" s="9">
        <f>99901-5925+7068</f>
        <v>101044</v>
      </c>
      <c r="F20" s="8" t="s">
        <v>9</v>
      </c>
      <c r="G20" s="26" t="s">
        <v>186</v>
      </c>
    </row>
    <row r="21" spans="1:7" ht="5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</f>
        <v>493.8</v>
      </c>
      <c r="F21" s="8" t="s">
        <v>9</v>
      </c>
      <c r="G21" s="99" t="s">
        <v>151</v>
      </c>
    </row>
    <row r="22" spans="1:7" ht="25.5">
      <c r="A22" s="50">
        <v>12</v>
      </c>
      <c r="B22" s="80" t="s">
        <v>34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ht="38.25">
      <c r="A23" s="50">
        <v>13</v>
      </c>
      <c r="B23" s="80" t="s">
        <v>91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ht="28.5" customHeight="1">
      <c r="A24" s="50">
        <v>14</v>
      </c>
      <c r="B24" s="80" t="s">
        <v>98</v>
      </c>
      <c r="C24" s="8">
        <v>2210</v>
      </c>
      <c r="D24" s="8" t="s">
        <v>6</v>
      </c>
      <c r="E24" s="9">
        <f>11520</f>
        <v>11520</v>
      </c>
      <c r="F24" s="8" t="s">
        <v>9</v>
      </c>
      <c r="G24" s="29" t="s">
        <v>16</v>
      </c>
    </row>
    <row r="25" spans="1:7" ht="25.5">
      <c r="A25" s="50">
        <v>15</v>
      </c>
      <c r="B25" s="80" t="s">
        <v>69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ht="38.25">
      <c r="A26" s="50">
        <v>16</v>
      </c>
      <c r="B26" s="80" t="s">
        <v>65</v>
      </c>
      <c r="C26" s="8">
        <v>2210</v>
      </c>
      <c r="D26" s="8" t="s">
        <v>6</v>
      </c>
      <c r="E26" s="9">
        <f>99140+800-8580-19500-17160</f>
        <v>54700</v>
      </c>
      <c r="F26" s="8" t="s">
        <v>9</v>
      </c>
      <c r="G26" s="29" t="s">
        <v>14</v>
      </c>
    </row>
    <row r="27" spans="1:7" ht="25.5">
      <c r="A27" s="5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ht="25.5">
      <c r="A28" s="50">
        <v>18</v>
      </c>
      <c r="B28" s="80" t="s">
        <v>62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ht="103.5" customHeight="1">
      <c r="A29" s="50">
        <v>19</v>
      </c>
      <c r="B29" s="80" t="s">
        <v>148</v>
      </c>
      <c r="C29" s="8">
        <v>2210</v>
      </c>
      <c r="D29" s="8" t="s">
        <v>6</v>
      </c>
      <c r="E29" s="9">
        <f>99990+99000+94050+85160+97290-5290</f>
        <v>470200</v>
      </c>
      <c r="F29" s="8" t="s">
        <v>9</v>
      </c>
      <c r="G29" s="29" t="s">
        <v>163</v>
      </c>
    </row>
    <row r="30" spans="1:7" ht="25.5">
      <c r="A30" s="50">
        <v>20</v>
      </c>
      <c r="B30" s="80" t="s">
        <v>161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ht="25.5">
      <c r="A31" s="50">
        <v>21</v>
      </c>
      <c r="B31" s="80" t="s">
        <v>58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ht="25.5">
      <c r="A32" s="50">
        <v>22</v>
      </c>
      <c r="B32" s="44" t="s">
        <v>50</v>
      </c>
      <c r="C32" s="8">
        <v>2210</v>
      </c>
      <c r="D32" s="8" t="s">
        <v>6</v>
      </c>
      <c r="E32" s="9">
        <v>300</v>
      </c>
      <c r="F32" s="8" t="s">
        <v>9</v>
      </c>
      <c r="G32" s="26" t="s">
        <v>12</v>
      </c>
    </row>
    <row r="33" spans="1:7" ht="25.5">
      <c r="A33" s="50">
        <v>23</v>
      </c>
      <c r="B33" s="80" t="s">
        <v>40</v>
      </c>
      <c r="C33" s="8">
        <v>2210</v>
      </c>
      <c r="D33" s="8" t="s">
        <v>6</v>
      </c>
      <c r="E33" s="9">
        <v>56733</v>
      </c>
      <c r="F33" s="8" t="s">
        <v>9</v>
      </c>
      <c r="G33" s="29" t="s">
        <v>39</v>
      </c>
    </row>
    <row r="34" spans="1:7" ht="25.5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</row>
    <row r="35" spans="1:7" ht="25.5">
      <c r="A35" s="50">
        <v>25</v>
      </c>
      <c r="B35" s="80" t="s">
        <v>227</v>
      </c>
      <c r="C35" s="8">
        <v>2210</v>
      </c>
      <c r="D35" s="8" t="s">
        <v>6</v>
      </c>
      <c r="E35" s="9">
        <f>82105-16400</f>
        <v>65705</v>
      </c>
      <c r="F35" s="8" t="s">
        <v>9</v>
      </c>
      <c r="G35" s="26" t="s">
        <v>41</v>
      </c>
    </row>
    <row r="36" spans="1:7" ht="25.5">
      <c r="A36" s="50">
        <v>26</v>
      </c>
      <c r="B36" s="44" t="s">
        <v>63</v>
      </c>
      <c r="C36" s="8">
        <v>2210</v>
      </c>
      <c r="D36" s="8" t="s">
        <v>6</v>
      </c>
      <c r="E36" s="9">
        <v>13020</v>
      </c>
      <c r="F36" s="8" t="s">
        <v>9</v>
      </c>
      <c r="G36" s="26" t="s">
        <v>17</v>
      </c>
    </row>
    <row r="37" spans="1:7" ht="38.25">
      <c r="A37" s="50">
        <v>27</v>
      </c>
      <c r="B37" s="80" t="s">
        <v>190</v>
      </c>
      <c r="C37" s="8">
        <v>2210</v>
      </c>
      <c r="D37" s="8" t="s">
        <v>6</v>
      </c>
      <c r="E37" s="9">
        <f>8400+12840</f>
        <v>21240</v>
      </c>
      <c r="F37" s="8" t="s">
        <v>9</v>
      </c>
      <c r="G37" s="26" t="s">
        <v>187</v>
      </c>
    </row>
    <row r="38" spans="1:7" ht="39" customHeight="1">
      <c r="A38" s="50">
        <v>28</v>
      </c>
      <c r="B38" s="80" t="s">
        <v>191</v>
      </c>
      <c r="C38" s="8">
        <v>2210</v>
      </c>
      <c r="D38" s="8" t="s">
        <v>6</v>
      </c>
      <c r="E38" s="9">
        <v>1253</v>
      </c>
      <c r="F38" s="8" t="s">
        <v>9</v>
      </c>
      <c r="G38" s="26" t="s">
        <v>228</v>
      </c>
    </row>
    <row r="39" spans="1:7" ht="38.25">
      <c r="A39" s="50">
        <v>29</v>
      </c>
      <c r="B39" s="80" t="s">
        <v>97</v>
      </c>
      <c r="C39" s="8">
        <v>2210</v>
      </c>
      <c r="D39" s="8" t="s">
        <v>6</v>
      </c>
      <c r="E39" s="9">
        <v>800</v>
      </c>
      <c r="F39" s="8" t="s">
        <v>9</v>
      </c>
      <c r="G39" s="26" t="s">
        <v>18</v>
      </c>
    </row>
    <row r="40" spans="1:7" ht="38.25">
      <c r="A40" s="50">
        <v>30</v>
      </c>
      <c r="B40" s="80" t="s">
        <v>51</v>
      </c>
      <c r="C40" s="8">
        <v>2210</v>
      </c>
      <c r="D40" s="8" t="s">
        <v>6</v>
      </c>
      <c r="E40" s="9">
        <v>5400</v>
      </c>
      <c r="F40" s="8" t="s">
        <v>9</v>
      </c>
      <c r="G40" s="26" t="s">
        <v>23</v>
      </c>
    </row>
    <row r="41" spans="1:7" ht="28.5" customHeight="1">
      <c r="A41" s="50">
        <v>31</v>
      </c>
      <c r="B41" s="80" t="s">
        <v>52</v>
      </c>
      <c r="C41" s="8">
        <v>2210</v>
      </c>
      <c r="D41" s="8" t="s">
        <v>6</v>
      </c>
      <c r="E41" s="9">
        <v>99990</v>
      </c>
      <c r="F41" s="8" t="s">
        <v>9</v>
      </c>
      <c r="G41" s="26" t="s">
        <v>30</v>
      </c>
    </row>
    <row r="42" spans="1:7" ht="41.25" customHeight="1">
      <c r="A42" s="50">
        <v>32</v>
      </c>
      <c r="B42" s="80" t="s">
        <v>220</v>
      </c>
      <c r="C42" s="8">
        <v>2210</v>
      </c>
      <c r="D42" s="8" t="s">
        <v>6</v>
      </c>
      <c r="E42" s="9">
        <f>98116+1884</f>
        <v>100000</v>
      </c>
      <c r="F42" s="8" t="s">
        <v>218</v>
      </c>
      <c r="G42" s="127" t="s">
        <v>221</v>
      </c>
    </row>
    <row r="43" spans="1:7" ht="25.5">
      <c r="A43" s="50">
        <v>33</v>
      </c>
      <c r="B43" s="80" t="s">
        <v>112</v>
      </c>
      <c r="C43" s="8">
        <v>2210</v>
      </c>
      <c r="D43" s="8" t="s">
        <v>6</v>
      </c>
      <c r="E43" s="9">
        <f>5760</f>
        <v>5760</v>
      </c>
      <c r="F43" s="8" t="s">
        <v>9</v>
      </c>
      <c r="G43" s="26" t="s">
        <v>33</v>
      </c>
    </row>
    <row r="44" spans="1:7" ht="38.25">
      <c r="A44" s="50">
        <v>34</v>
      </c>
      <c r="B44" s="80" t="s">
        <v>92</v>
      </c>
      <c r="C44" s="8">
        <v>2210</v>
      </c>
      <c r="D44" s="8" t="s">
        <v>6</v>
      </c>
      <c r="E44" s="9">
        <v>99000</v>
      </c>
      <c r="F44" s="8" t="s">
        <v>9</v>
      </c>
      <c r="G44" s="26" t="s">
        <v>90</v>
      </c>
    </row>
    <row r="45" spans="1:7" ht="76.5">
      <c r="A45" s="50">
        <v>35</v>
      </c>
      <c r="B45" s="80" t="s">
        <v>150</v>
      </c>
      <c r="C45" s="8">
        <v>2210</v>
      </c>
      <c r="D45" s="8" t="s">
        <v>6</v>
      </c>
      <c r="E45" s="9">
        <v>99990</v>
      </c>
      <c r="F45" s="8" t="s">
        <v>9</v>
      </c>
      <c r="G45" s="26" t="s">
        <v>29</v>
      </c>
    </row>
    <row r="46" spans="1:7" ht="76.5">
      <c r="A46" s="50">
        <v>36</v>
      </c>
      <c r="B46" s="44" t="s">
        <v>250</v>
      </c>
      <c r="C46" s="8">
        <v>2210</v>
      </c>
      <c r="D46" s="8" t="s">
        <v>6</v>
      </c>
      <c r="E46" s="9">
        <f>630</f>
        <v>630</v>
      </c>
      <c r="F46" s="8" t="s">
        <v>9</v>
      </c>
      <c r="G46" s="26" t="s">
        <v>19</v>
      </c>
    </row>
    <row r="47" spans="1:7" ht="25.5">
      <c r="A47" s="50">
        <v>37</v>
      </c>
      <c r="B47" s="44" t="s">
        <v>53</v>
      </c>
      <c r="C47" s="8">
        <v>2210</v>
      </c>
      <c r="D47" s="8" t="s">
        <v>6</v>
      </c>
      <c r="E47" s="9">
        <f>18280+14250</f>
        <v>32530</v>
      </c>
      <c r="F47" s="8" t="s">
        <v>9</v>
      </c>
      <c r="G47" s="29" t="s">
        <v>20</v>
      </c>
    </row>
    <row r="48" spans="1:7" ht="26.25" thickBot="1">
      <c r="A48" s="50">
        <v>38</v>
      </c>
      <c r="B48" s="88" t="s">
        <v>100</v>
      </c>
      <c r="C48" s="62">
        <v>2210</v>
      </c>
      <c r="D48" s="8" t="s">
        <v>6</v>
      </c>
      <c r="E48" s="74">
        <v>16970</v>
      </c>
      <c r="F48" s="62" t="s">
        <v>101</v>
      </c>
      <c r="G48" s="75"/>
    </row>
    <row r="49" spans="1:7" ht="15" customHeight="1" thickBot="1">
      <c r="A49" s="57"/>
      <c r="B49" s="89" t="s">
        <v>7</v>
      </c>
      <c r="C49" s="11">
        <v>2210</v>
      </c>
      <c r="D49" s="12"/>
      <c r="E49" s="13">
        <f>SUM(E11:E48)</f>
        <v>2101064.9960000003</v>
      </c>
      <c r="F49" s="12"/>
      <c r="G49" s="30"/>
    </row>
    <row r="50" spans="1:7" ht="12.75" hidden="1">
      <c r="A50" s="65"/>
      <c r="B50" s="90"/>
      <c r="C50" s="38"/>
      <c r="D50" s="7"/>
      <c r="E50" s="39"/>
      <c r="F50" s="7"/>
      <c r="G50" s="40"/>
    </row>
    <row r="51" spans="1:7" ht="30" customHeight="1" hidden="1">
      <c r="A51" s="49">
        <v>53</v>
      </c>
      <c r="B51" s="44" t="s">
        <v>25</v>
      </c>
      <c r="C51" s="8">
        <v>2220</v>
      </c>
      <c r="D51" s="8" t="s">
        <v>6</v>
      </c>
      <c r="E51" s="8"/>
      <c r="F51" s="8"/>
      <c r="G51" s="26" t="s">
        <v>36</v>
      </c>
    </row>
    <row r="52" spans="1:7" ht="30.75" customHeight="1" hidden="1">
      <c r="A52" s="49">
        <f>A51+1</f>
        <v>54</v>
      </c>
      <c r="B52" s="44" t="s">
        <v>26</v>
      </c>
      <c r="C52" s="8">
        <v>2220</v>
      </c>
      <c r="D52" s="8" t="s">
        <v>6</v>
      </c>
      <c r="E52" s="8"/>
      <c r="F52" s="8"/>
      <c r="G52" s="26" t="s">
        <v>37</v>
      </c>
    </row>
    <row r="53" spans="1:7" ht="51" customHeight="1" hidden="1">
      <c r="A53" s="49">
        <f>A52+1</f>
        <v>55</v>
      </c>
      <c r="B53" s="91" t="s">
        <v>24</v>
      </c>
      <c r="C53" s="10">
        <v>2220</v>
      </c>
      <c r="D53" s="10" t="s">
        <v>6</v>
      </c>
      <c r="E53" s="14"/>
      <c r="F53" s="10"/>
      <c r="G53" s="28" t="s">
        <v>38</v>
      </c>
    </row>
    <row r="54" spans="1:7" ht="13.5" hidden="1" thickBot="1">
      <c r="A54" s="49"/>
      <c r="B54" s="89" t="s">
        <v>7</v>
      </c>
      <c r="C54" s="11">
        <v>2220</v>
      </c>
      <c r="D54" s="12"/>
      <c r="E54" s="13">
        <f>SUM(E51:E53)</f>
        <v>0</v>
      </c>
      <c r="F54" s="12"/>
      <c r="G54" s="30"/>
    </row>
    <row r="55" spans="1:7" ht="25.5">
      <c r="A55" s="49">
        <v>39</v>
      </c>
      <c r="B55" s="80" t="s">
        <v>134</v>
      </c>
      <c r="C55" s="8">
        <v>2240</v>
      </c>
      <c r="D55" s="8" t="s">
        <v>6</v>
      </c>
      <c r="E55" s="9">
        <f>99990-1347.6</f>
        <v>98642.4</v>
      </c>
      <c r="F55" s="8" t="s">
        <v>9</v>
      </c>
      <c r="G55" s="32" t="s">
        <v>102</v>
      </c>
    </row>
    <row r="56" spans="1:7" ht="25.5">
      <c r="A56" s="49">
        <v>40</v>
      </c>
      <c r="B56" s="80" t="s">
        <v>135</v>
      </c>
      <c r="C56" s="8">
        <v>2240</v>
      </c>
      <c r="D56" s="8" t="s">
        <v>6</v>
      </c>
      <c r="E56" s="9">
        <f>87969.6</f>
        <v>87969.6</v>
      </c>
      <c r="F56" s="8" t="s">
        <v>9</v>
      </c>
      <c r="G56" s="32" t="s">
        <v>102</v>
      </c>
    </row>
    <row r="57" spans="1:7" ht="25.5">
      <c r="A57" s="49">
        <v>41</v>
      </c>
      <c r="B57" s="80" t="s">
        <v>136</v>
      </c>
      <c r="C57" s="8">
        <v>2240</v>
      </c>
      <c r="D57" s="8" t="s">
        <v>6</v>
      </c>
      <c r="E57" s="9">
        <f>75629.6</f>
        <v>75629.6</v>
      </c>
      <c r="F57" s="8" t="s">
        <v>9</v>
      </c>
      <c r="G57" s="32" t="s">
        <v>102</v>
      </c>
    </row>
    <row r="58" spans="1:7" ht="25.5">
      <c r="A58" s="49">
        <v>42</v>
      </c>
      <c r="B58" s="80" t="s">
        <v>137</v>
      </c>
      <c r="C58" s="8">
        <v>2240</v>
      </c>
      <c r="D58" s="8" t="s">
        <v>6</v>
      </c>
      <c r="E58" s="9">
        <f>86899.4-1475</f>
        <v>85424.4</v>
      </c>
      <c r="F58" s="8" t="s">
        <v>9</v>
      </c>
      <c r="G58" s="32" t="s">
        <v>102</v>
      </c>
    </row>
    <row r="59" spans="1:7" ht="25.5">
      <c r="A59" s="49">
        <v>43</v>
      </c>
      <c r="B59" s="80" t="s">
        <v>138</v>
      </c>
      <c r="C59" s="8">
        <v>2240</v>
      </c>
      <c r="D59" s="8" t="s">
        <v>6</v>
      </c>
      <c r="E59" s="9">
        <f>88570.8-800.4</f>
        <v>87770.40000000001</v>
      </c>
      <c r="F59" s="8" t="s">
        <v>9</v>
      </c>
      <c r="G59" s="32" t="s">
        <v>102</v>
      </c>
    </row>
    <row r="60" spans="1:7" ht="25.5">
      <c r="A60" s="49">
        <v>44</v>
      </c>
      <c r="B60" s="80" t="s">
        <v>70</v>
      </c>
      <c r="C60" s="8">
        <v>2240</v>
      </c>
      <c r="D60" s="8" t="s">
        <v>6</v>
      </c>
      <c r="E60" s="9">
        <f>89184-613.2</f>
        <v>88570.8</v>
      </c>
      <c r="F60" s="8" t="s">
        <v>9</v>
      </c>
      <c r="G60" s="32" t="s">
        <v>102</v>
      </c>
    </row>
    <row r="61" spans="1:7" ht="25.5">
      <c r="A61" s="49">
        <v>45</v>
      </c>
      <c r="B61" s="80" t="s">
        <v>139</v>
      </c>
      <c r="C61" s="8">
        <v>2240</v>
      </c>
      <c r="D61" s="8" t="s">
        <v>6</v>
      </c>
      <c r="E61" s="9">
        <f>94670.4</f>
        <v>94670.4</v>
      </c>
      <c r="F61" s="8" t="s">
        <v>9</v>
      </c>
      <c r="G61" s="32" t="s">
        <v>102</v>
      </c>
    </row>
    <row r="62" spans="1:7" ht="25.5">
      <c r="A62" s="49">
        <v>46</v>
      </c>
      <c r="B62" s="80" t="s">
        <v>140</v>
      </c>
      <c r="C62" s="8">
        <v>2240</v>
      </c>
      <c r="D62" s="8" t="s">
        <v>6</v>
      </c>
      <c r="E62" s="9">
        <f>96020.4</f>
        <v>96020.4</v>
      </c>
      <c r="F62" s="8" t="s">
        <v>9</v>
      </c>
      <c r="G62" s="32" t="s">
        <v>102</v>
      </c>
    </row>
    <row r="63" spans="1:7" ht="39" customHeight="1">
      <c r="A63" s="49">
        <v>47</v>
      </c>
      <c r="B63" s="80" t="s">
        <v>195</v>
      </c>
      <c r="C63" s="8">
        <v>2240</v>
      </c>
      <c r="D63" s="8" t="s">
        <v>6</v>
      </c>
      <c r="E63" s="9">
        <v>195526.8</v>
      </c>
      <c r="F63" s="8" t="s">
        <v>199</v>
      </c>
      <c r="G63" s="127" t="s">
        <v>200</v>
      </c>
    </row>
    <row r="64" spans="1:7" ht="36">
      <c r="A64" s="49">
        <v>48</v>
      </c>
      <c r="B64" s="80" t="s">
        <v>196</v>
      </c>
      <c r="C64" s="8">
        <v>2240</v>
      </c>
      <c r="D64" s="8" t="s">
        <v>6</v>
      </c>
      <c r="E64" s="9">
        <v>78582</v>
      </c>
      <c r="F64" s="8" t="s">
        <v>199</v>
      </c>
      <c r="G64" s="127" t="s">
        <v>201</v>
      </c>
    </row>
    <row r="65" spans="1:7" ht="38.25" customHeight="1">
      <c r="A65" s="49">
        <v>49</v>
      </c>
      <c r="B65" s="80" t="s">
        <v>197</v>
      </c>
      <c r="C65" s="8">
        <v>2240</v>
      </c>
      <c r="D65" s="8" t="s">
        <v>6</v>
      </c>
      <c r="E65" s="9">
        <v>52208.4</v>
      </c>
      <c r="F65" s="8" t="s">
        <v>199</v>
      </c>
      <c r="G65" s="127" t="s">
        <v>202</v>
      </c>
    </row>
    <row r="66" spans="1:7" ht="39" customHeight="1">
      <c r="A66" s="49">
        <v>50</v>
      </c>
      <c r="B66" s="80" t="s">
        <v>198</v>
      </c>
      <c r="C66" s="8">
        <v>2240</v>
      </c>
      <c r="D66" s="8" t="s">
        <v>6</v>
      </c>
      <c r="E66" s="9">
        <v>56899.6</v>
      </c>
      <c r="F66" s="8" t="s">
        <v>199</v>
      </c>
      <c r="G66" s="127" t="s">
        <v>203</v>
      </c>
    </row>
    <row r="67" spans="1:7" ht="25.5">
      <c r="A67" s="49">
        <v>51</v>
      </c>
      <c r="B67" s="80" t="s">
        <v>141</v>
      </c>
      <c r="C67" s="8">
        <v>2240</v>
      </c>
      <c r="D67" s="8" t="s">
        <v>6</v>
      </c>
      <c r="E67" s="9">
        <f>99630</f>
        <v>99630</v>
      </c>
      <c r="F67" s="8" t="s">
        <v>9</v>
      </c>
      <c r="G67" s="32" t="s">
        <v>102</v>
      </c>
    </row>
    <row r="68" spans="1:7" ht="25.5">
      <c r="A68" s="49">
        <v>52</v>
      </c>
      <c r="B68" s="80" t="s">
        <v>242</v>
      </c>
      <c r="C68" s="8">
        <v>2240</v>
      </c>
      <c r="D68" s="8" t="s">
        <v>6</v>
      </c>
      <c r="E68" s="9">
        <f>90484.8-619.2</f>
        <v>89865.6</v>
      </c>
      <c r="F68" s="8" t="s">
        <v>9</v>
      </c>
      <c r="G68" s="32" t="s">
        <v>102</v>
      </c>
    </row>
    <row r="69" spans="1:7" ht="25.5">
      <c r="A69" s="49">
        <v>53</v>
      </c>
      <c r="B69" s="80" t="s">
        <v>143</v>
      </c>
      <c r="C69" s="8">
        <v>2240</v>
      </c>
      <c r="D69" s="8" t="s">
        <v>6</v>
      </c>
      <c r="E69" s="9">
        <v>87687.6</v>
      </c>
      <c r="F69" s="8" t="s">
        <v>9</v>
      </c>
      <c r="G69" s="32" t="s">
        <v>102</v>
      </c>
    </row>
    <row r="70" spans="1:7" ht="25.5">
      <c r="A70" s="49">
        <v>54</v>
      </c>
      <c r="B70" s="80" t="s">
        <v>144</v>
      </c>
      <c r="C70" s="8">
        <v>2240</v>
      </c>
      <c r="D70" s="8" t="s">
        <v>6</v>
      </c>
      <c r="E70" s="9">
        <v>93684</v>
      </c>
      <c r="F70" s="8" t="s">
        <v>9</v>
      </c>
      <c r="G70" s="32" t="s">
        <v>102</v>
      </c>
    </row>
    <row r="71" spans="1:7" ht="25.5">
      <c r="A71" s="49">
        <v>55</v>
      </c>
      <c r="B71" s="80" t="s">
        <v>120</v>
      </c>
      <c r="C71" s="8">
        <v>2240</v>
      </c>
      <c r="D71" s="8" t="s">
        <v>6</v>
      </c>
      <c r="E71" s="9">
        <v>84223.2</v>
      </c>
      <c r="F71" s="8" t="s">
        <v>9</v>
      </c>
      <c r="G71" s="32" t="s">
        <v>102</v>
      </c>
    </row>
    <row r="72" spans="1:7" ht="25.5">
      <c r="A72" s="49">
        <v>56</v>
      </c>
      <c r="B72" s="80" t="s">
        <v>118</v>
      </c>
      <c r="C72" s="8">
        <v>2240</v>
      </c>
      <c r="D72" s="8" t="s">
        <v>6</v>
      </c>
      <c r="E72" s="9">
        <v>79053.6</v>
      </c>
      <c r="F72" s="8" t="s">
        <v>9</v>
      </c>
      <c r="G72" s="32" t="s">
        <v>102</v>
      </c>
    </row>
    <row r="73" spans="1:7" ht="25.5">
      <c r="A73" s="49">
        <v>57</v>
      </c>
      <c r="B73" s="80" t="s">
        <v>121</v>
      </c>
      <c r="C73" s="8">
        <v>2240</v>
      </c>
      <c r="D73" s="8" t="s">
        <v>6</v>
      </c>
      <c r="E73" s="9">
        <v>97981.2</v>
      </c>
      <c r="F73" s="8" t="s">
        <v>9</v>
      </c>
      <c r="G73" s="32" t="s">
        <v>102</v>
      </c>
    </row>
    <row r="74" spans="1:7" ht="25.5">
      <c r="A74" s="49">
        <v>58</v>
      </c>
      <c r="B74" s="80" t="s">
        <v>122</v>
      </c>
      <c r="C74" s="8">
        <v>2240</v>
      </c>
      <c r="D74" s="8" t="s">
        <v>6</v>
      </c>
      <c r="E74" s="9">
        <f>99912-43.2</f>
        <v>99868.8</v>
      </c>
      <c r="F74" s="8" t="s">
        <v>9</v>
      </c>
      <c r="G74" s="32" t="s">
        <v>102</v>
      </c>
    </row>
    <row r="75" spans="1:7" ht="25.5">
      <c r="A75" s="49">
        <v>59</v>
      </c>
      <c r="B75" s="80" t="s">
        <v>123</v>
      </c>
      <c r="C75" s="8">
        <v>2240</v>
      </c>
      <c r="D75" s="8" t="s">
        <v>6</v>
      </c>
      <c r="E75" s="9">
        <v>81297.6</v>
      </c>
      <c r="F75" s="8" t="s">
        <v>9</v>
      </c>
      <c r="G75" s="32" t="s">
        <v>102</v>
      </c>
    </row>
    <row r="76" spans="1:7" ht="25.5">
      <c r="A76" s="49">
        <v>60</v>
      </c>
      <c r="B76" s="80" t="s">
        <v>241</v>
      </c>
      <c r="C76" s="8">
        <v>2240</v>
      </c>
      <c r="D76" s="8" t="s">
        <v>6</v>
      </c>
      <c r="E76" s="9">
        <f>98037.8</f>
        <v>98037.8</v>
      </c>
      <c r="F76" s="8" t="s">
        <v>9</v>
      </c>
      <c r="G76" s="32" t="s">
        <v>102</v>
      </c>
    </row>
    <row r="77" spans="1:7" ht="39" customHeight="1">
      <c r="A77" s="49">
        <v>61</v>
      </c>
      <c r="B77" s="80" t="s">
        <v>240</v>
      </c>
      <c r="C77" s="8">
        <v>2240</v>
      </c>
      <c r="D77" s="8" t="s">
        <v>6</v>
      </c>
      <c r="E77" s="9">
        <v>29522.4</v>
      </c>
      <c r="F77" s="8" t="s">
        <v>9</v>
      </c>
      <c r="G77" s="125" t="s">
        <v>185</v>
      </c>
    </row>
    <row r="78" spans="1:7" ht="25.5">
      <c r="A78" s="49">
        <v>62</v>
      </c>
      <c r="B78" s="80" t="s">
        <v>125</v>
      </c>
      <c r="C78" s="8">
        <v>2240</v>
      </c>
      <c r="D78" s="8" t="s">
        <v>6</v>
      </c>
      <c r="E78" s="9">
        <v>88833.6</v>
      </c>
      <c r="F78" s="8" t="s">
        <v>9</v>
      </c>
      <c r="G78" s="125" t="s">
        <v>102</v>
      </c>
    </row>
    <row r="79" spans="1:7" ht="25.5">
      <c r="A79" s="49">
        <v>63</v>
      </c>
      <c r="B79" s="80" t="s">
        <v>249</v>
      </c>
      <c r="C79" s="8">
        <v>2240</v>
      </c>
      <c r="D79" s="8" t="s">
        <v>6</v>
      </c>
      <c r="E79" s="9">
        <v>94080</v>
      </c>
      <c r="F79" s="8" t="s">
        <v>9</v>
      </c>
      <c r="G79" s="32" t="s">
        <v>102</v>
      </c>
    </row>
    <row r="80" spans="1:7" ht="39.75" customHeight="1">
      <c r="A80" s="49">
        <v>64</v>
      </c>
      <c r="B80" s="80" t="s">
        <v>126</v>
      </c>
      <c r="C80" s="8">
        <v>2240</v>
      </c>
      <c r="D80" s="8" t="s">
        <v>6</v>
      </c>
      <c r="E80" s="9">
        <f>88621.2+20000+25000</f>
        <v>133621.2</v>
      </c>
      <c r="F80" s="8" t="s">
        <v>9</v>
      </c>
      <c r="G80" s="126" t="s">
        <v>243</v>
      </c>
    </row>
    <row r="81" spans="1:7" ht="25.5">
      <c r="A81" s="49">
        <v>65</v>
      </c>
      <c r="B81" s="80" t="s">
        <v>127</v>
      </c>
      <c r="C81" s="8">
        <v>2240</v>
      </c>
      <c r="D81" s="8" t="s">
        <v>6</v>
      </c>
      <c r="E81" s="9">
        <v>99940.8</v>
      </c>
      <c r="F81" s="8" t="s">
        <v>9</v>
      </c>
      <c r="G81" s="32" t="s">
        <v>102</v>
      </c>
    </row>
    <row r="82" spans="1:7" ht="25.5">
      <c r="A82" s="49">
        <v>66</v>
      </c>
      <c r="B82" s="80" t="s">
        <v>117</v>
      </c>
      <c r="C82" s="8">
        <v>2240</v>
      </c>
      <c r="D82" s="8" t="s">
        <v>6</v>
      </c>
      <c r="E82" s="9">
        <v>87172.8</v>
      </c>
      <c r="F82" s="8" t="s">
        <v>9</v>
      </c>
      <c r="G82" s="32" t="s">
        <v>102</v>
      </c>
    </row>
    <row r="83" spans="1:7" ht="25.5">
      <c r="A83" s="49">
        <v>67</v>
      </c>
      <c r="B83" s="80" t="s">
        <v>239</v>
      </c>
      <c r="C83" s="8">
        <v>2240</v>
      </c>
      <c r="D83" s="8" t="s">
        <v>6</v>
      </c>
      <c r="E83" s="9">
        <f>94492.8-957.6</f>
        <v>93535.2</v>
      </c>
      <c r="F83" s="8" t="s">
        <v>9</v>
      </c>
      <c r="G83" s="32" t="s">
        <v>102</v>
      </c>
    </row>
    <row r="84" spans="1:7" ht="25.5">
      <c r="A84" s="49">
        <v>68</v>
      </c>
      <c r="B84" s="80" t="s">
        <v>71</v>
      </c>
      <c r="C84" s="8">
        <v>2240</v>
      </c>
      <c r="D84" s="8" t="s">
        <v>6</v>
      </c>
      <c r="E84" s="9">
        <v>99811.2</v>
      </c>
      <c r="F84" s="8" t="s">
        <v>9</v>
      </c>
      <c r="G84" s="32" t="s">
        <v>102</v>
      </c>
    </row>
    <row r="85" spans="1:7" ht="25.5">
      <c r="A85" s="49">
        <v>69</v>
      </c>
      <c r="B85" s="80" t="s">
        <v>119</v>
      </c>
      <c r="C85" s="8">
        <v>2240</v>
      </c>
      <c r="D85" s="8" t="s">
        <v>6</v>
      </c>
      <c r="E85" s="9">
        <v>58208</v>
      </c>
      <c r="F85" s="8" t="s">
        <v>9</v>
      </c>
      <c r="G85" s="32" t="s">
        <v>102</v>
      </c>
    </row>
    <row r="86" spans="1:7" ht="25.5">
      <c r="A86" s="49">
        <v>70</v>
      </c>
      <c r="B86" s="80" t="s">
        <v>128</v>
      </c>
      <c r="C86" s="8">
        <v>2240</v>
      </c>
      <c r="D86" s="8" t="s">
        <v>6</v>
      </c>
      <c r="E86" s="9">
        <v>95707.2</v>
      </c>
      <c r="F86" s="8" t="s">
        <v>9</v>
      </c>
      <c r="G86" s="32" t="s">
        <v>102</v>
      </c>
    </row>
    <row r="87" spans="1:7" ht="25.5">
      <c r="A87" s="49">
        <v>71</v>
      </c>
      <c r="B87" s="80" t="s">
        <v>129</v>
      </c>
      <c r="C87" s="8">
        <v>2240</v>
      </c>
      <c r="D87" s="8" t="s">
        <v>6</v>
      </c>
      <c r="E87" s="9">
        <v>91654.8</v>
      </c>
      <c r="F87" s="8" t="s">
        <v>9</v>
      </c>
      <c r="G87" s="32" t="s">
        <v>102</v>
      </c>
    </row>
    <row r="88" spans="1:7" ht="25.5">
      <c r="A88" s="49">
        <v>72</v>
      </c>
      <c r="B88" s="80" t="s">
        <v>130</v>
      </c>
      <c r="C88" s="8">
        <v>2240</v>
      </c>
      <c r="D88" s="8" t="s">
        <v>6</v>
      </c>
      <c r="E88" s="9">
        <v>86700</v>
      </c>
      <c r="F88" s="8" t="s">
        <v>9</v>
      </c>
      <c r="G88" s="32" t="s">
        <v>102</v>
      </c>
    </row>
    <row r="89" spans="1:7" ht="25.5">
      <c r="A89" s="49">
        <v>73</v>
      </c>
      <c r="B89" s="80" t="s">
        <v>131</v>
      </c>
      <c r="C89" s="8">
        <v>2240</v>
      </c>
      <c r="D89" s="8" t="s">
        <v>6</v>
      </c>
      <c r="E89" s="9">
        <v>97106.4</v>
      </c>
      <c r="F89" s="8" t="s">
        <v>9</v>
      </c>
      <c r="G89" s="32" t="s">
        <v>102</v>
      </c>
    </row>
    <row r="90" spans="1:7" ht="25.5">
      <c r="A90" s="49">
        <v>74</v>
      </c>
      <c r="B90" s="80" t="s">
        <v>116</v>
      </c>
      <c r="C90" s="8">
        <v>2240</v>
      </c>
      <c r="D90" s="8" t="s">
        <v>6</v>
      </c>
      <c r="E90" s="9">
        <f>86160</f>
        <v>86160</v>
      </c>
      <c r="F90" s="8" t="s">
        <v>9</v>
      </c>
      <c r="G90" s="126" t="s">
        <v>102</v>
      </c>
    </row>
    <row r="91" spans="1:7" ht="41.25" customHeight="1">
      <c r="A91" s="49">
        <v>75</v>
      </c>
      <c r="B91" s="80" t="s">
        <v>184</v>
      </c>
      <c r="C91" s="8">
        <v>2240</v>
      </c>
      <c r="D91" s="8" t="s">
        <v>6</v>
      </c>
      <c r="E91" s="9">
        <v>70430.4</v>
      </c>
      <c r="F91" s="8" t="s">
        <v>9</v>
      </c>
      <c r="G91" s="126" t="s">
        <v>183</v>
      </c>
    </row>
    <row r="92" spans="1:7" ht="25.5">
      <c r="A92" s="49">
        <v>76</v>
      </c>
      <c r="B92" s="80" t="s">
        <v>132</v>
      </c>
      <c r="C92" s="8">
        <v>2240</v>
      </c>
      <c r="D92" s="8" t="s">
        <v>6</v>
      </c>
      <c r="E92" s="9">
        <f>60172.8+12225.6</f>
        <v>72398.40000000001</v>
      </c>
      <c r="F92" s="8" t="s">
        <v>9</v>
      </c>
      <c r="G92" s="32" t="s">
        <v>102</v>
      </c>
    </row>
    <row r="93" spans="1:7" ht="25.5">
      <c r="A93" s="151">
        <v>77</v>
      </c>
      <c r="B93" s="80" t="s">
        <v>99</v>
      </c>
      <c r="C93" s="8">
        <v>2240</v>
      </c>
      <c r="D93" s="8" t="s">
        <v>6</v>
      </c>
      <c r="E93" s="9">
        <f>29150.4-7.2</f>
        <v>29143.2</v>
      </c>
      <c r="F93" s="8" t="s">
        <v>9</v>
      </c>
      <c r="G93" s="32" t="s">
        <v>102</v>
      </c>
    </row>
    <row r="94" spans="1:7" ht="39.75" customHeight="1">
      <c r="A94" s="152"/>
      <c r="B94" s="80" t="s">
        <v>99</v>
      </c>
      <c r="C94" s="8">
        <v>2240</v>
      </c>
      <c r="D94" s="8" t="s">
        <v>6</v>
      </c>
      <c r="E94" s="9">
        <v>196171.2</v>
      </c>
      <c r="F94" s="8" t="s">
        <v>199</v>
      </c>
      <c r="G94" s="126" t="s">
        <v>204</v>
      </c>
    </row>
    <row r="95" spans="1:7" ht="25.5">
      <c r="A95" s="49">
        <v>78</v>
      </c>
      <c r="B95" s="80" t="s">
        <v>133</v>
      </c>
      <c r="C95" s="8">
        <v>2240</v>
      </c>
      <c r="D95" s="8" t="s">
        <v>6</v>
      </c>
      <c r="E95" s="9">
        <f>55716-1917.6</f>
        <v>53798.4</v>
      </c>
      <c r="F95" s="8" t="s">
        <v>9</v>
      </c>
      <c r="G95" s="32" t="s">
        <v>102</v>
      </c>
    </row>
    <row r="96" spans="1:7" ht="25.5">
      <c r="A96" s="49">
        <v>79</v>
      </c>
      <c r="B96" s="80" t="s">
        <v>230</v>
      </c>
      <c r="C96" s="8">
        <v>2240</v>
      </c>
      <c r="D96" s="8" t="s">
        <v>6</v>
      </c>
      <c r="E96" s="9">
        <v>62424</v>
      </c>
      <c r="F96" s="8" t="s">
        <v>9</v>
      </c>
      <c r="G96" s="32" t="s">
        <v>102</v>
      </c>
    </row>
    <row r="97" spans="1:7" ht="25.5">
      <c r="A97" s="49">
        <v>80</v>
      </c>
      <c r="B97" s="80" t="s">
        <v>231</v>
      </c>
      <c r="C97" s="8">
        <v>2240</v>
      </c>
      <c r="D97" s="8" t="s">
        <v>6</v>
      </c>
      <c r="E97" s="9">
        <v>72001.2</v>
      </c>
      <c r="F97" s="8" t="s">
        <v>9</v>
      </c>
      <c r="G97" s="32" t="s">
        <v>102</v>
      </c>
    </row>
    <row r="98" spans="1:7" ht="25.5">
      <c r="A98" s="49">
        <v>81</v>
      </c>
      <c r="B98" s="80" t="s">
        <v>232</v>
      </c>
      <c r="C98" s="8">
        <v>2240</v>
      </c>
      <c r="D98" s="8" t="s">
        <v>6</v>
      </c>
      <c r="E98" s="9">
        <f>65364+6972</f>
        <v>72336</v>
      </c>
      <c r="F98" s="8" t="s">
        <v>9</v>
      </c>
      <c r="G98" s="32" t="s">
        <v>102</v>
      </c>
    </row>
    <row r="99" spans="1:7" ht="25.5">
      <c r="A99" s="49">
        <v>82</v>
      </c>
      <c r="B99" s="80" t="s">
        <v>233</v>
      </c>
      <c r="C99" s="8">
        <v>2240</v>
      </c>
      <c r="D99" s="8" t="s">
        <v>6</v>
      </c>
      <c r="E99" s="9">
        <v>59845.2</v>
      </c>
      <c r="F99" s="8" t="s">
        <v>9</v>
      </c>
      <c r="G99" s="32" t="s">
        <v>102</v>
      </c>
    </row>
    <row r="100" spans="1:7" ht="25.5">
      <c r="A100" s="49">
        <v>83</v>
      </c>
      <c r="B100" s="80" t="s">
        <v>234</v>
      </c>
      <c r="C100" s="8">
        <v>2240</v>
      </c>
      <c r="D100" s="8" t="s">
        <v>6</v>
      </c>
      <c r="E100" s="9">
        <f>68524.8+29469.6</f>
        <v>97994.4</v>
      </c>
      <c r="F100" s="8" t="s">
        <v>9</v>
      </c>
      <c r="G100" s="32" t="s">
        <v>102</v>
      </c>
    </row>
    <row r="101" spans="1:7" ht="25.5">
      <c r="A101" s="49">
        <v>84</v>
      </c>
      <c r="B101" s="80" t="s">
        <v>235</v>
      </c>
      <c r="C101" s="8">
        <v>2240</v>
      </c>
      <c r="D101" s="8" t="s">
        <v>6</v>
      </c>
      <c r="E101" s="9">
        <v>94570.8</v>
      </c>
      <c r="F101" s="8" t="s">
        <v>9</v>
      </c>
      <c r="G101" s="32" t="s">
        <v>102</v>
      </c>
    </row>
    <row r="102" spans="1:7" ht="25.5">
      <c r="A102" s="49">
        <v>85</v>
      </c>
      <c r="B102" s="80" t="s">
        <v>236</v>
      </c>
      <c r="C102" s="8">
        <v>2240</v>
      </c>
      <c r="D102" s="8" t="s">
        <v>6</v>
      </c>
      <c r="E102" s="9">
        <f>65540.4-6973.2</f>
        <v>58567.2</v>
      </c>
      <c r="F102" s="8" t="s">
        <v>9</v>
      </c>
      <c r="G102" s="32" t="s">
        <v>102</v>
      </c>
    </row>
    <row r="103" spans="1:7" ht="25.5">
      <c r="A103" s="49">
        <v>86</v>
      </c>
      <c r="B103" s="80" t="s">
        <v>238</v>
      </c>
      <c r="C103" s="8">
        <v>2240</v>
      </c>
      <c r="D103" s="8" t="s">
        <v>6</v>
      </c>
      <c r="E103" s="9">
        <v>69259.2</v>
      </c>
      <c r="F103" s="8" t="s">
        <v>9</v>
      </c>
      <c r="G103" s="32" t="s">
        <v>102</v>
      </c>
    </row>
    <row r="104" spans="1:7" ht="25.5">
      <c r="A104" s="49">
        <v>87</v>
      </c>
      <c r="B104" s="80" t="s">
        <v>237</v>
      </c>
      <c r="C104" s="8">
        <v>2240</v>
      </c>
      <c r="D104" s="8" t="s">
        <v>6</v>
      </c>
      <c r="E104" s="9">
        <v>90940.8</v>
      </c>
      <c r="F104" s="8" t="s">
        <v>9</v>
      </c>
      <c r="G104" s="32" t="s">
        <v>102</v>
      </c>
    </row>
    <row r="105" spans="1:7" ht="40.5" customHeight="1">
      <c r="A105" s="49">
        <v>88</v>
      </c>
      <c r="B105" s="80" t="s">
        <v>44</v>
      </c>
      <c r="C105" s="8">
        <v>2240</v>
      </c>
      <c r="D105" s="8" t="s">
        <v>6</v>
      </c>
      <c r="E105" s="9">
        <v>1548</v>
      </c>
      <c r="F105" s="8" t="s">
        <v>9</v>
      </c>
      <c r="G105" s="31" t="s">
        <v>43</v>
      </c>
    </row>
    <row r="106" spans="1:7" ht="25.5">
      <c r="A106" s="49">
        <v>89</v>
      </c>
      <c r="B106" s="97" t="s">
        <v>147</v>
      </c>
      <c r="C106" s="8">
        <v>2240</v>
      </c>
      <c r="D106" s="8" t="s">
        <v>6</v>
      </c>
      <c r="E106" s="9">
        <v>71850</v>
      </c>
      <c r="F106" s="8" t="s">
        <v>9</v>
      </c>
      <c r="G106" s="32" t="s">
        <v>102</v>
      </c>
    </row>
    <row r="107" spans="1:7" ht="25.5">
      <c r="A107" s="49">
        <v>90</v>
      </c>
      <c r="B107" s="92" t="s">
        <v>179</v>
      </c>
      <c r="C107" s="8">
        <v>2240</v>
      </c>
      <c r="D107" s="8" t="s">
        <v>6</v>
      </c>
      <c r="E107" s="9">
        <f>31150+15400-20000</f>
        <v>26550</v>
      </c>
      <c r="F107" s="8" t="s">
        <v>9</v>
      </c>
      <c r="G107" s="76" t="s">
        <v>45</v>
      </c>
    </row>
    <row r="108" spans="1:7" ht="26.25" thickBot="1">
      <c r="A108" s="49">
        <v>91</v>
      </c>
      <c r="B108" s="93" t="s">
        <v>100</v>
      </c>
      <c r="C108" s="62">
        <v>2240</v>
      </c>
      <c r="D108" s="8" t="s">
        <v>6</v>
      </c>
      <c r="E108" s="74">
        <v>20000</v>
      </c>
      <c r="F108" s="62" t="s">
        <v>101</v>
      </c>
      <c r="G108" s="64"/>
    </row>
    <row r="109" spans="1:7" ht="13.5" thickBot="1">
      <c r="A109" s="57"/>
      <c r="B109" s="89" t="s">
        <v>8</v>
      </c>
      <c r="C109" s="2">
        <v>2240</v>
      </c>
      <c r="D109" s="12"/>
      <c r="E109" s="58">
        <f>SUM(E55:E108)</f>
        <v>4471126.2</v>
      </c>
      <c r="F109" s="12"/>
      <c r="G109" s="59"/>
    </row>
    <row r="110" spans="1:7" ht="26.25" thickBot="1">
      <c r="A110" s="60">
        <v>92</v>
      </c>
      <c r="B110" s="88" t="s">
        <v>55</v>
      </c>
      <c r="C110" s="61">
        <v>2282</v>
      </c>
      <c r="D110" s="62" t="s">
        <v>6</v>
      </c>
      <c r="E110" s="63">
        <v>16017</v>
      </c>
      <c r="F110" s="62" t="s">
        <v>9</v>
      </c>
      <c r="G110" s="64"/>
    </row>
    <row r="111" spans="1:7" ht="13.5" thickBot="1">
      <c r="A111" s="57"/>
      <c r="B111" s="89" t="s">
        <v>7</v>
      </c>
      <c r="C111" s="2">
        <v>2282</v>
      </c>
      <c r="D111" s="12"/>
      <c r="E111" s="58">
        <f>SUM(E110)</f>
        <v>16017</v>
      </c>
      <c r="F111" s="12"/>
      <c r="G111" s="59"/>
    </row>
    <row r="112" spans="1:7" ht="26.25" thickBot="1">
      <c r="A112" s="60">
        <v>93</v>
      </c>
      <c r="B112" s="88" t="s">
        <v>100</v>
      </c>
      <c r="C112" s="77">
        <v>3110</v>
      </c>
      <c r="D112" s="77" t="s">
        <v>6</v>
      </c>
      <c r="E112" s="63">
        <v>60190</v>
      </c>
      <c r="F112" s="77" t="s">
        <v>101</v>
      </c>
      <c r="G112" s="132"/>
    </row>
    <row r="113" spans="1:7" ht="13.5" thickBot="1">
      <c r="A113" s="57"/>
      <c r="B113" s="89" t="s">
        <v>7</v>
      </c>
      <c r="C113" s="2">
        <v>3110</v>
      </c>
      <c r="D113" s="12"/>
      <c r="E113" s="58">
        <v>60190</v>
      </c>
      <c r="F113" s="12"/>
      <c r="G113" s="59"/>
    </row>
    <row r="114" spans="1:7" ht="25.5" customHeight="1">
      <c r="A114" s="8">
        <v>94</v>
      </c>
      <c r="B114" s="130" t="s">
        <v>176</v>
      </c>
      <c r="C114" s="15">
        <v>3110</v>
      </c>
      <c r="D114" s="15" t="s">
        <v>6</v>
      </c>
      <c r="E114" s="104">
        <v>13000</v>
      </c>
      <c r="F114" s="15" t="s">
        <v>175</v>
      </c>
      <c r="G114" s="131" t="s">
        <v>21</v>
      </c>
    </row>
    <row r="115" spans="1:7" ht="42" customHeight="1">
      <c r="A115" s="60">
        <v>95</v>
      </c>
      <c r="B115" s="92" t="s">
        <v>216</v>
      </c>
      <c r="C115" s="129">
        <v>3110</v>
      </c>
      <c r="D115" s="15" t="s">
        <v>6</v>
      </c>
      <c r="E115" s="104">
        <v>18710</v>
      </c>
      <c r="F115" s="15" t="s">
        <v>199</v>
      </c>
      <c r="G115" s="128" t="s">
        <v>222</v>
      </c>
    </row>
    <row r="116" spans="1:7" ht="40.5" customHeight="1">
      <c r="A116" s="8">
        <v>96</v>
      </c>
      <c r="B116" s="92" t="s">
        <v>223</v>
      </c>
      <c r="C116" s="129">
        <v>3110</v>
      </c>
      <c r="D116" s="15" t="s">
        <v>6</v>
      </c>
      <c r="E116" s="104">
        <v>38000</v>
      </c>
      <c r="F116" s="15" t="s">
        <v>199</v>
      </c>
      <c r="G116" s="128" t="s">
        <v>224</v>
      </c>
    </row>
    <row r="117" spans="1:7" ht="40.5" customHeight="1">
      <c r="A117" s="60">
        <v>97</v>
      </c>
      <c r="B117" s="92" t="s">
        <v>229</v>
      </c>
      <c r="C117" s="129">
        <v>3110</v>
      </c>
      <c r="D117" s="15" t="s">
        <v>6</v>
      </c>
      <c r="E117" s="104">
        <v>21478</v>
      </c>
      <c r="F117" s="15" t="s">
        <v>199</v>
      </c>
      <c r="G117" s="128" t="s">
        <v>225</v>
      </c>
    </row>
    <row r="118" spans="1:7" ht="42.75" customHeight="1" thickBot="1">
      <c r="A118" s="8">
        <v>98</v>
      </c>
      <c r="B118" s="92" t="s">
        <v>217</v>
      </c>
      <c r="C118" s="129">
        <v>3110</v>
      </c>
      <c r="D118" s="15" t="s">
        <v>6</v>
      </c>
      <c r="E118" s="104">
        <v>48522</v>
      </c>
      <c r="F118" s="15" t="s">
        <v>199</v>
      </c>
      <c r="G118" s="128" t="s">
        <v>226</v>
      </c>
    </row>
    <row r="119" spans="1:7" ht="16.5" customHeight="1" thickBot="1">
      <c r="A119" s="57"/>
      <c r="B119" s="89" t="s">
        <v>7</v>
      </c>
      <c r="C119" s="2">
        <v>3110</v>
      </c>
      <c r="D119" s="12"/>
      <c r="E119" s="58">
        <f>SUM(E114:E118)</f>
        <v>139710</v>
      </c>
      <c r="F119" s="12"/>
      <c r="G119" s="59"/>
    </row>
    <row r="120" spans="1:7" ht="25.5">
      <c r="A120" s="81">
        <v>99</v>
      </c>
      <c r="B120" s="102" t="s">
        <v>103</v>
      </c>
      <c r="C120" s="15">
        <v>3132</v>
      </c>
      <c r="D120" s="8" t="s">
        <v>6</v>
      </c>
      <c r="E120" s="18">
        <v>747652</v>
      </c>
      <c r="F120" s="8" t="s">
        <v>9</v>
      </c>
      <c r="G120" s="103" t="s">
        <v>102</v>
      </c>
    </row>
    <row r="121" spans="1:7" ht="25.5">
      <c r="A121" s="8">
        <v>100</v>
      </c>
      <c r="B121" s="102" t="s">
        <v>149</v>
      </c>
      <c r="C121" s="15">
        <v>3132</v>
      </c>
      <c r="D121" s="8" t="s">
        <v>6</v>
      </c>
      <c r="E121" s="18">
        <v>858400.8</v>
      </c>
      <c r="F121" s="8" t="s">
        <v>9</v>
      </c>
      <c r="G121" s="103" t="s">
        <v>102</v>
      </c>
    </row>
    <row r="122" spans="1:7" ht="25.5">
      <c r="A122" s="81">
        <v>101</v>
      </c>
      <c r="B122" s="94" t="s">
        <v>79</v>
      </c>
      <c r="C122" s="16">
        <v>3132</v>
      </c>
      <c r="D122" s="7" t="s">
        <v>6</v>
      </c>
      <c r="E122" s="17">
        <v>113738.4</v>
      </c>
      <c r="F122" s="7" t="s">
        <v>9</v>
      </c>
      <c r="G122" s="101" t="s">
        <v>102</v>
      </c>
    </row>
    <row r="123" spans="1:7" ht="26.25" customHeight="1">
      <c r="A123" s="8">
        <v>102</v>
      </c>
      <c r="B123" s="44" t="s">
        <v>80</v>
      </c>
      <c r="C123" s="15">
        <v>3132</v>
      </c>
      <c r="D123" s="8" t="s">
        <v>6</v>
      </c>
      <c r="E123" s="18">
        <v>812798.4</v>
      </c>
      <c r="F123" s="8" t="s">
        <v>9</v>
      </c>
      <c r="G123" s="32" t="s">
        <v>102</v>
      </c>
    </row>
    <row r="124" spans="1:7" ht="25.5">
      <c r="A124" s="81">
        <v>103</v>
      </c>
      <c r="B124" s="44" t="s">
        <v>81</v>
      </c>
      <c r="C124" s="15">
        <v>3132</v>
      </c>
      <c r="D124" s="8" t="s">
        <v>6</v>
      </c>
      <c r="E124" s="18">
        <v>432932.4</v>
      </c>
      <c r="F124" s="8" t="s">
        <v>9</v>
      </c>
      <c r="G124" s="32" t="s">
        <v>102</v>
      </c>
    </row>
    <row r="125" spans="1:7" ht="27.75" customHeight="1">
      <c r="A125" s="8">
        <v>104</v>
      </c>
      <c r="B125" s="44" t="s">
        <v>82</v>
      </c>
      <c r="C125" s="15">
        <v>3132</v>
      </c>
      <c r="D125" s="8" t="s">
        <v>6</v>
      </c>
      <c r="E125" s="18">
        <v>824906.4</v>
      </c>
      <c r="F125" s="8" t="s">
        <v>9</v>
      </c>
      <c r="G125" s="32" t="s">
        <v>102</v>
      </c>
    </row>
    <row r="126" spans="1:7" ht="27.75" customHeight="1">
      <c r="A126" s="81">
        <v>105</v>
      </c>
      <c r="B126" s="44" t="s">
        <v>167</v>
      </c>
      <c r="C126" s="15">
        <v>3132</v>
      </c>
      <c r="D126" s="8" t="s">
        <v>6</v>
      </c>
      <c r="E126" s="18">
        <v>242698.8</v>
      </c>
      <c r="F126" s="8" t="s">
        <v>153</v>
      </c>
      <c r="G126" s="32" t="s">
        <v>165</v>
      </c>
    </row>
    <row r="127" spans="1:7" ht="29.25" customHeight="1">
      <c r="A127" s="8">
        <v>106</v>
      </c>
      <c r="B127" s="44" t="s">
        <v>83</v>
      </c>
      <c r="C127" s="15">
        <v>3132</v>
      </c>
      <c r="D127" s="8" t="s">
        <v>6</v>
      </c>
      <c r="E127" s="18">
        <v>857080.8</v>
      </c>
      <c r="F127" s="8" t="s">
        <v>9</v>
      </c>
      <c r="G127" s="32" t="s">
        <v>102</v>
      </c>
    </row>
    <row r="128" spans="1:7" ht="25.5" customHeight="1">
      <c r="A128" s="81">
        <v>107</v>
      </c>
      <c r="B128" s="44" t="s">
        <v>247</v>
      </c>
      <c r="C128" s="15">
        <v>3132</v>
      </c>
      <c r="D128" s="8" t="s">
        <v>6</v>
      </c>
      <c r="E128" s="18">
        <v>1018574.4</v>
      </c>
      <c r="F128" s="8" t="s">
        <v>9</v>
      </c>
      <c r="G128" s="32" t="s">
        <v>102</v>
      </c>
    </row>
    <row r="129" spans="1:7" ht="29.25" customHeight="1">
      <c r="A129" s="8">
        <v>108</v>
      </c>
      <c r="B129" s="44" t="s">
        <v>248</v>
      </c>
      <c r="C129" s="15">
        <v>3132</v>
      </c>
      <c r="D129" s="8" t="s">
        <v>6</v>
      </c>
      <c r="E129" s="18">
        <v>689256</v>
      </c>
      <c r="F129" s="8" t="s">
        <v>9</v>
      </c>
      <c r="G129" s="32" t="s">
        <v>102</v>
      </c>
    </row>
    <row r="130" spans="1:7" ht="29.25" customHeight="1">
      <c r="A130" s="81">
        <v>109</v>
      </c>
      <c r="B130" s="44" t="s">
        <v>85</v>
      </c>
      <c r="C130" s="15">
        <v>3132</v>
      </c>
      <c r="D130" s="8" t="s">
        <v>6</v>
      </c>
      <c r="E130" s="18">
        <v>928981.2</v>
      </c>
      <c r="F130" s="8" t="s">
        <v>9</v>
      </c>
      <c r="G130" s="32" t="s">
        <v>102</v>
      </c>
    </row>
    <row r="131" spans="1:7" ht="29.25" customHeight="1">
      <c r="A131" s="8">
        <v>110</v>
      </c>
      <c r="B131" s="44" t="s">
        <v>246</v>
      </c>
      <c r="C131" s="15">
        <v>3132</v>
      </c>
      <c r="D131" s="8" t="s">
        <v>6</v>
      </c>
      <c r="E131" s="18">
        <v>312351.6</v>
      </c>
      <c r="F131" s="8" t="s">
        <v>153</v>
      </c>
      <c r="G131" s="32" t="s">
        <v>102</v>
      </c>
    </row>
    <row r="132" spans="1:7" ht="29.25" customHeight="1">
      <c r="A132" s="81">
        <v>111</v>
      </c>
      <c r="B132" s="44" t="s">
        <v>168</v>
      </c>
      <c r="C132" s="15">
        <v>3132</v>
      </c>
      <c r="D132" s="8" t="s">
        <v>6</v>
      </c>
      <c r="E132" s="18">
        <v>796308</v>
      </c>
      <c r="F132" s="8" t="s">
        <v>153</v>
      </c>
      <c r="G132" s="32" t="s">
        <v>102</v>
      </c>
    </row>
    <row r="133" spans="1:7" ht="29.25" customHeight="1">
      <c r="A133" s="8">
        <v>112</v>
      </c>
      <c r="B133" s="44" t="s">
        <v>169</v>
      </c>
      <c r="C133" s="15">
        <v>3132</v>
      </c>
      <c r="D133" s="8" t="s">
        <v>6</v>
      </c>
      <c r="E133" s="18">
        <v>597957.6</v>
      </c>
      <c r="F133" s="8" t="s">
        <v>153</v>
      </c>
      <c r="G133" s="32" t="s">
        <v>102</v>
      </c>
    </row>
    <row r="134" spans="1:7" ht="29.25" customHeight="1">
      <c r="A134" s="81">
        <v>113</v>
      </c>
      <c r="B134" s="44" t="s">
        <v>170</v>
      </c>
      <c r="C134" s="15">
        <v>3132</v>
      </c>
      <c r="D134" s="8" t="s">
        <v>6</v>
      </c>
      <c r="E134" s="18">
        <v>310504.8</v>
      </c>
      <c r="F134" s="8" t="s">
        <v>153</v>
      </c>
      <c r="G134" s="32" t="s">
        <v>102</v>
      </c>
    </row>
    <row r="135" spans="1:7" ht="29.25" customHeight="1">
      <c r="A135" s="8">
        <v>114</v>
      </c>
      <c r="B135" s="44" t="s">
        <v>172</v>
      </c>
      <c r="C135" s="15">
        <v>3132</v>
      </c>
      <c r="D135" s="8" t="s">
        <v>6</v>
      </c>
      <c r="E135" s="18">
        <v>374413.2</v>
      </c>
      <c r="F135" s="8" t="s">
        <v>153</v>
      </c>
      <c r="G135" s="32" t="s">
        <v>102</v>
      </c>
    </row>
    <row r="136" spans="1:7" ht="29.25" customHeight="1">
      <c r="A136" s="81">
        <v>115</v>
      </c>
      <c r="B136" s="44" t="s">
        <v>178</v>
      </c>
      <c r="C136" s="15">
        <v>3132</v>
      </c>
      <c r="D136" s="8" t="s">
        <v>6</v>
      </c>
      <c r="E136" s="18">
        <v>1097887.2</v>
      </c>
      <c r="F136" s="8" t="s">
        <v>153</v>
      </c>
      <c r="G136" s="32" t="s">
        <v>102</v>
      </c>
    </row>
    <row r="137" spans="1:7" ht="26.25" customHeight="1">
      <c r="A137" s="8">
        <v>116</v>
      </c>
      <c r="B137" s="44" t="s">
        <v>86</v>
      </c>
      <c r="C137" s="15">
        <v>3132</v>
      </c>
      <c r="D137" s="8" t="s">
        <v>6</v>
      </c>
      <c r="E137" s="18">
        <v>632650.8</v>
      </c>
      <c r="F137" s="8" t="s">
        <v>9</v>
      </c>
      <c r="G137" s="32" t="s">
        <v>102</v>
      </c>
    </row>
    <row r="138" spans="1:7" ht="26.25" customHeight="1">
      <c r="A138" s="81">
        <v>117</v>
      </c>
      <c r="B138" s="44" t="s">
        <v>87</v>
      </c>
      <c r="C138" s="15">
        <v>3132</v>
      </c>
      <c r="D138" s="8" t="s">
        <v>6</v>
      </c>
      <c r="E138" s="18">
        <v>892610.4</v>
      </c>
      <c r="F138" s="8" t="s">
        <v>9</v>
      </c>
      <c r="G138" s="32" t="s">
        <v>102</v>
      </c>
    </row>
    <row r="139" spans="1:7" ht="38.25" customHeight="1">
      <c r="A139" s="8">
        <v>118</v>
      </c>
      <c r="B139" s="44" t="s">
        <v>192</v>
      </c>
      <c r="C139" s="15">
        <v>3132</v>
      </c>
      <c r="D139" s="8" t="s">
        <v>6</v>
      </c>
      <c r="E139" s="18">
        <v>1082818.8</v>
      </c>
      <c r="F139" s="8" t="s">
        <v>206</v>
      </c>
      <c r="G139" s="127" t="s">
        <v>205</v>
      </c>
    </row>
    <row r="140" spans="1:7" ht="24.75" customHeight="1">
      <c r="A140" s="81">
        <v>119</v>
      </c>
      <c r="B140" s="44" t="s">
        <v>113</v>
      </c>
      <c r="C140" s="15">
        <v>3132</v>
      </c>
      <c r="D140" s="8" t="s">
        <v>114</v>
      </c>
      <c r="E140" s="18">
        <v>468000</v>
      </c>
      <c r="F140" s="8" t="s">
        <v>9</v>
      </c>
      <c r="G140" s="32" t="s">
        <v>102</v>
      </c>
    </row>
    <row r="141" spans="1:7" ht="36" customHeight="1">
      <c r="A141" s="8">
        <v>120</v>
      </c>
      <c r="B141" s="44" t="s">
        <v>193</v>
      </c>
      <c r="C141" s="15">
        <v>3132</v>
      </c>
      <c r="D141" s="8" t="s">
        <v>6</v>
      </c>
      <c r="E141" s="18">
        <v>1065855.6</v>
      </c>
      <c r="F141" s="8" t="s">
        <v>206</v>
      </c>
      <c r="G141" s="127" t="s">
        <v>207</v>
      </c>
    </row>
    <row r="142" spans="1:7" ht="37.5" customHeight="1">
      <c r="A142" s="81">
        <v>121</v>
      </c>
      <c r="B142" s="44" t="s">
        <v>208</v>
      </c>
      <c r="C142" s="15">
        <v>3132</v>
      </c>
      <c r="D142" s="8" t="s">
        <v>6</v>
      </c>
      <c r="E142" s="18">
        <v>1179591.6</v>
      </c>
      <c r="F142" s="8" t="s">
        <v>206</v>
      </c>
      <c r="G142" s="127" t="s">
        <v>212</v>
      </c>
    </row>
    <row r="143" spans="1:7" ht="37.5" customHeight="1">
      <c r="A143" s="8">
        <v>122</v>
      </c>
      <c r="B143" s="44" t="s">
        <v>209</v>
      </c>
      <c r="C143" s="15">
        <v>3132</v>
      </c>
      <c r="D143" s="8" t="s">
        <v>6</v>
      </c>
      <c r="E143" s="18">
        <v>565337.45</v>
      </c>
      <c r="F143" s="8" t="s">
        <v>206</v>
      </c>
      <c r="G143" s="127" t="s">
        <v>213</v>
      </c>
    </row>
    <row r="144" spans="1:7" ht="38.25" customHeight="1">
      <c r="A144" s="81">
        <v>123</v>
      </c>
      <c r="B144" s="44" t="s">
        <v>210</v>
      </c>
      <c r="C144" s="15">
        <v>3132</v>
      </c>
      <c r="D144" s="8" t="s">
        <v>6</v>
      </c>
      <c r="E144" s="18">
        <v>877864.8</v>
      </c>
      <c r="F144" s="8" t="s">
        <v>206</v>
      </c>
      <c r="G144" s="127" t="s">
        <v>214</v>
      </c>
    </row>
    <row r="145" spans="1:7" ht="40.5" customHeight="1">
      <c r="A145" s="8">
        <v>124</v>
      </c>
      <c r="B145" s="44" t="s">
        <v>211</v>
      </c>
      <c r="C145" s="15">
        <v>3132</v>
      </c>
      <c r="D145" s="8" t="s">
        <v>6</v>
      </c>
      <c r="E145" s="18">
        <v>880280.4</v>
      </c>
      <c r="F145" s="8" t="s">
        <v>206</v>
      </c>
      <c r="G145" s="127" t="s">
        <v>215</v>
      </c>
    </row>
    <row r="146" spans="1:7" ht="40.5" customHeight="1">
      <c r="A146" s="81">
        <v>125</v>
      </c>
      <c r="B146" s="44" t="s">
        <v>251</v>
      </c>
      <c r="C146" s="15">
        <v>3132</v>
      </c>
      <c r="D146" s="8" t="s">
        <v>6</v>
      </c>
      <c r="E146" s="18">
        <v>587263.2</v>
      </c>
      <c r="F146" s="8" t="s">
        <v>206</v>
      </c>
      <c r="G146" s="127" t="s">
        <v>252</v>
      </c>
    </row>
    <row r="147" spans="1:7" ht="26.25" customHeight="1">
      <c r="A147" s="81">
        <v>127</v>
      </c>
      <c r="B147" s="44" t="s">
        <v>88</v>
      </c>
      <c r="C147" s="15">
        <v>3132</v>
      </c>
      <c r="D147" s="8" t="s">
        <v>6</v>
      </c>
      <c r="E147" s="18">
        <f>143000-13081.57+100000+228833.25</f>
        <v>458751.68</v>
      </c>
      <c r="F147" s="8" t="s">
        <v>9</v>
      </c>
      <c r="G147" s="32" t="s">
        <v>102</v>
      </c>
    </row>
    <row r="148" spans="1:7" ht="25.5">
      <c r="A148" s="8">
        <v>128</v>
      </c>
      <c r="B148" s="44" t="s">
        <v>89</v>
      </c>
      <c r="C148" s="15">
        <v>3132</v>
      </c>
      <c r="D148" s="8" t="s">
        <v>6</v>
      </c>
      <c r="E148" s="18">
        <f>323664.89+213450.23+300000</f>
        <v>837115.12</v>
      </c>
      <c r="F148" s="8" t="s">
        <v>9</v>
      </c>
      <c r="G148" s="32" t="s">
        <v>102</v>
      </c>
    </row>
    <row r="149" spans="1:7" ht="26.25" thickBot="1">
      <c r="A149" s="81">
        <v>129</v>
      </c>
      <c r="B149" s="88" t="s">
        <v>100</v>
      </c>
      <c r="C149" s="77">
        <v>3132</v>
      </c>
      <c r="D149" s="8" t="s">
        <v>6</v>
      </c>
      <c r="E149" s="78">
        <v>359333.73</v>
      </c>
      <c r="F149" s="62" t="s">
        <v>101</v>
      </c>
      <c r="G149" s="79"/>
    </row>
    <row r="150" spans="1:7" ht="21.75" customHeight="1" thickBot="1">
      <c r="A150" s="107"/>
      <c r="B150" s="89" t="s">
        <v>8</v>
      </c>
      <c r="C150" s="11">
        <v>3132</v>
      </c>
      <c r="D150" s="11"/>
      <c r="E150" s="13">
        <f>SUM(E120:E149)</f>
        <v>20903915.58</v>
      </c>
      <c r="F150" s="12"/>
      <c r="G150" s="30"/>
    </row>
    <row r="151" spans="1:7" ht="20.25" customHeight="1" thickBot="1">
      <c r="A151" s="66"/>
      <c r="B151" s="67" t="s">
        <v>11</v>
      </c>
      <c r="C151" s="123"/>
      <c r="D151" s="123"/>
      <c r="E151" s="69">
        <f>E49+E109+E111+E113+E119+E150</f>
        <v>27692023.776</v>
      </c>
      <c r="F151" s="123"/>
      <c r="G151" s="70"/>
    </row>
    <row r="152" spans="1:7" ht="15.75" customHeight="1">
      <c r="A152" s="45"/>
      <c r="B152" s="20"/>
      <c r="C152" s="111"/>
      <c r="D152" s="111"/>
      <c r="E152" s="22"/>
      <c r="F152" s="111"/>
      <c r="G152" s="33"/>
    </row>
    <row r="153" spans="1:7" ht="15.75" customHeight="1">
      <c r="A153" s="45"/>
      <c r="B153" s="20"/>
      <c r="C153" s="111"/>
      <c r="D153" s="111"/>
      <c r="E153" s="22"/>
      <c r="F153" s="111"/>
      <c r="G153" s="33"/>
    </row>
    <row r="154" spans="1:7" ht="15.75" customHeight="1">
      <c r="A154" s="45"/>
      <c r="B154" s="20"/>
      <c r="C154" s="111"/>
      <c r="D154" s="111"/>
      <c r="E154" s="22"/>
      <c r="F154" s="111"/>
      <c r="G154" s="33"/>
    </row>
    <row r="155" spans="1:7" ht="12.75" customHeight="1">
      <c r="A155" s="45"/>
      <c r="B155" s="20"/>
      <c r="C155" s="111"/>
      <c r="D155" s="111"/>
      <c r="E155" s="22"/>
      <c r="F155" s="124"/>
      <c r="G155" s="33"/>
    </row>
    <row r="156" spans="1:7" ht="13.5">
      <c r="A156" s="46" t="s">
        <v>244</v>
      </c>
      <c r="B156" s="95"/>
      <c r="E156" s="120"/>
      <c r="G156" s="34" t="s">
        <v>245</v>
      </c>
    </row>
    <row r="157" ht="12.75">
      <c r="A157" s="47"/>
    </row>
    <row r="158" ht="12.75">
      <c r="E158" s="120"/>
    </row>
    <row r="159" ht="12.75">
      <c r="E159" s="120"/>
    </row>
    <row r="160" ht="12.75">
      <c r="E160" s="120"/>
    </row>
    <row r="161" ht="12.75">
      <c r="E161" s="120"/>
    </row>
    <row r="162" ht="12.75">
      <c r="E162" s="120"/>
    </row>
    <row r="163" ht="12.75">
      <c r="E163" s="120"/>
    </row>
    <row r="164" ht="12.75">
      <c r="E164" s="120"/>
    </row>
    <row r="181" ht="12.75">
      <c r="G181" s="36"/>
    </row>
    <row r="183" ht="12.75">
      <c r="G183" s="37"/>
    </row>
  </sheetData>
  <sheetProtection/>
  <mergeCells count="6">
    <mergeCell ref="A93:A94"/>
    <mergeCell ref="F1:G1"/>
    <mergeCell ref="A6:G6"/>
    <mergeCell ref="A7:G7"/>
    <mergeCell ref="A3:G3"/>
    <mergeCell ref="A5:G5"/>
  </mergeCells>
  <printOptions/>
  <pageMargins left="0.51" right="0.16" top="0.25" bottom="0.25" header="0.18" footer="0.2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6"/>
  <sheetViews>
    <sheetView tabSelected="1" view="pageBreakPreview" zoomScaleSheetLayoutView="100" zoomScalePageLayoutView="0" workbookViewId="0" topLeftCell="A1">
      <selection activeCell="A46" sqref="A46"/>
    </sheetView>
  </sheetViews>
  <sheetFormatPr defaultColWidth="9.140625" defaultRowHeight="12.75"/>
  <cols>
    <col min="1" max="1" width="4.8515625" style="111" customWidth="1"/>
    <col min="2" max="2" width="45.00390625" style="112" customWidth="1"/>
    <col min="3" max="3" width="6.421875" style="113" customWidth="1"/>
    <col min="4" max="4" width="11.00390625" style="113" customWidth="1"/>
    <col min="5" max="5" width="12.28125" style="112" customWidth="1"/>
    <col min="6" max="6" width="13.28125" style="113" customWidth="1"/>
    <col min="7" max="7" width="20.7109375" style="35" customWidth="1"/>
    <col min="8" max="16384" width="9.140625" style="113" customWidth="1"/>
  </cols>
  <sheetData>
    <row r="1" spans="6:7" ht="36.75" customHeight="1">
      <c r="F1" s="144" t="s">
        <v>57</v>
      </c>
      <c r="G1" s="144"/>
    </row>
    <row r="3" spans="1:7" ht="18.75" customHeight="1">
      <c r="A3" s="149" t="s">
        <v>56</v>
      </c>
      <c r="B3" s="149"/>
      <c r="C3" s="149"/>
      <c r="D3" s="149"/>
      <c r="E3" s="149"/>
      <c r="F3" s="149"/>
      <c r="G3" s="149"/>
    </row>
    <row r="4" spans="1:7" ht="12.75" customHeight="1" hidden="1">
      <c r="A4" s="115"/>
      <c r="B4" s="116"/>
      <c r="C4" s="115"/>
      <c r="D4" s="115"/>
      <c r="E4" s="116"/>
      <c r="F4" s="115"/>
      <c r="G4" s="115"/>
    </row>
    <row r="5" spans="1:7" ht="18.75" customHeight="1">
      <c r="A5" s="150" t="s">
        <v>356</v>
      </c>
      <c r="B5" s="150"/>
      <c r="C5" s="150"/>
      <c r="D5" s="150"/>
      <c r="E5" s="150"/>
      <c r="F5" s="150"/>
      <c r="G5" s="150"/>
    </row>
    <row r="6" spans="1:7" ht="16.5" customHeight="1">
      <c r="A6" s="145" t="s">
        <v>0</v>
      </c>
      <c r="B6" s="153"/>
      <c r="C6" s="153"/>
      <c r="D6" s="153"/>
      <c r="E6" s="153"/>
      <c r="F6" s="153"/>
      <c r="G6" s="153"/>
    </row>
    <row r="7" spans="1:7" ht="14.25" customHeight="1">
      <c r="A7" s="147" t="s">
        <v>1</v>
      </c>
      <c r="B7" s="154"/>
      <c r="C7" s="154"/>
      <c r="D7" s="154"/>
      <c r="E7" s="154"/>
      <c r="F7" s="154"/>
      <c r="G7" s="154"/>
    </row>
    <row r="8" spans="1:7" ht="14.25" customHeight="1" thickBot="1">
      <c r="A8" s="45"/>
      <c r="B8" s="118"/>
      <c r="C8" s="117"/>
      <c r="D8" s="117"/>
      <c r="E8" s="118"/>
      <c r="F8" s="117"/>
      <c r="G8" s="27"/>
    </row>
    <row r="9" spans="1:7" s="1" customFormat="1" ht="58.5" customHeight="1" thickBot="1">
      <c r="A9" s="51" t="s">
        <v>2</v>
      </c>
      <c r="B9" s="85" t="s">
        <v>3</v>
      </c>
      <c r="C9" s="52" t="s">
        <v>4</v>
      </c>
      <c r="D9" s="52" t="s">
        <v>5</v>
      </c>
      <c r="E9" s="134" t="s">
        <v>177</v>
      </c>
      <c r="F9" s="52" t="s">
        <v>10</v>
      </c>
      <c r="G9" s="53" t="s">
        <v>13</v>
      </c>
    </row>
    <row r="10" spans="1:7" ht="13.5" thickBot="1">
      <c r="A10" s="54">
        <v>1</v>
      </c>
      <c r="B10" s="86">
        <v>2</v>
      </c>
      <c r="C10" s="55">
        <v>3</v>
      </c>
      <c r="D10" s="55">
        <v>4</v>
      </c>
      <c r="E10" s="135">
        <v>5</v>
      </c>
      <c r="F10" s="55">
        <v>6</v>
      </c>
      <c r="G10" s="56">
        <v>7</v>
      </c>
    </row>
    <row r="11" spans="1:7" ht="41.25" customHeight="1">
      <c r="A11" s="50">
        <v>1</v>
      </c>
      <c r="B11" s="80" t="s">
        <v>275</v>
      </c>
      <c r="C11" s="8">
        <v>2210</v>
      </c>
      <c r="D11" s="8" t="s">
        <v>6</v>
      </c>
      <c r="E11" s="9">
        <f>91910+99960</f>
        <v>191870</v>
      </c>
      <c r="F11" s="8" t="s">
        <v>9</v>
      </c>
      <c r="G11" s="26" t="s">
        <v>263</v>
      </c>
    </row>
    <row r="12" spans="1:7" ht="70.5" customHeight="1">
      <c r="A12" s="50">
        <v>2</v>
      </c>
      <c r="B12" s="80" t="s">
        <v>276</v>
      </c>
      <c r="C12" s="8">
        <v>2210</v>
      </c>
      <c r="D12" s="8" t="s">
        <v>6</v>
      </c>
      <c r="E12" s="9">
        <f>2256.43*1.2</f>
        <v>2707.716</v>
      </c>
      <c r="F12" s="8" t="s">
        <v>153</v>
      </c>
      <c r="G12" s="26" t="s">
        <v>152</v>
      </c>
    </row>
    <row r="13" spans="1:7" ht="25.5">
      <c r="A13" s="50">
        <v>3</v>
      </c>
      <c r="B13" s="80" t="s">
        <v>277</v>
      </c>
      <c r="C13" s="8">
        <v>2210</v>
      </c>
      <c r="D13" s="8" t="s">
        <v>6</v>
      </c>
      <c r="E13" s="9">
        <v>35500</v>
      </c>
      <c r="F13" s="8" t="s">
        <v>9</v>
      </c>
      <c r="G13" s="26" t="s">
        <v>93</v>
      </c>
    </row>
    <row r="14" spans="1:7" ht="25.5">
      <c r="A14" s="50">
        <v>4</v>
      </c>
      <c r="B14" s="80" t="s">
        <v>95</v>
      </c>
      <c r="C14" s="8">
        <v>2210</v>
      </c>
      <c r="D14" s="8" t="s">
        <v>6</v>
      </c>
      <c r="E14" s="9">
        <v>19250</v>
      </c>
      <c r="F14" s="8" t="s">
        <v>9</v>
      </c>
      <c r="G14" s="26" t="s">
        <v>94</v>
      </c>
    </row>
    <row r="15" spans="1:7" ht="25.5">
      <c r="A15" s="50">
        <v>5</v>
      </c>
      <c r="B15" s="80" t="s">
        <v>278</v>
      </c>
      <c r="C15" s="8">
        <v>2210</v>
      </c>
      <c r="D15" s="8" t="s">
        <v>6</v>
      </c>
      <c r="E15" s="9">
        <v>44747</v>
      </c>
      <c r="F15" s="8" t="s">
        <v>9</v>
      </c>
      <c r="G15" s="26" t="s">
        <v>108</v>
      </c>
    </row>
    <row r="16" spans="1:7" ht="53.25" customHeight="1">
      <c r="A16" s="50">
        <v>6</v>
      </c>
      <c r="B16" s="80" t="s">
        <v>105</v>
      </c>
      <c r="C16" s="81">
        <v>2210</v>
      </c>
      <c r="D16" s="81" t="s">
        <v>6</v>
      </c>
      <c r="E16" s="9">
        <v>7250</v>
      </c>
      <c r="F16" s="81" t="s">
        <v>9</v>
      </c>
      <c r="G16" s="26" t="s">
        <v>106</v>
      </c>
    </row>
    <row r="17" spans="1:7" ht="57.75" customHeight="1">
      <c r="A17" s="50">
        <v>7</v>
      </c>
      <c r="B17" s="80" t="s">
        <v>48</v>
      </c>
      <c r="C17" s="8">
        <v>2210</v>
      </c>
      <c r="D17" s="8" t="s">
        <v>6</v>
      </c>
      <c r="E17" s="9">
        <f>68210</f>
        <v>68210</v>
      </c>
      <c r="F17" s="8" t="s">
        <v>9</v>
      </c>
      <c r="G17" s="26" t="s">
        <v>31</v>
      </c>
    </row>
    <row r="18" spans="1:7" ht="25.5">
      <c r="A18" s="50">
        <v>8</v>
      </c>
      <c r="B18" s="80" t="s">
        <v>49</v>
      </c>
      <c r="C18" s="8">
        <v>2210</v>
      </c>
      <c r="D18" s="8" t="s">
        <v>6</v>
      </c>
      <c r="E18" s="9">
        <v>5106</v>
      </c>
      <c r="F18" s="8" t="s">
        <v>9</v>
      </c>
      <c r="G18" s="26" t="s">
        <v>42</v>
      </c>
    </row>
    <row r="19" spans="1:7" ht="25.5">
      <c r="A19" s="50">
        <v>9</v>
      </c>
      <c r="B19" s="87" t="s">
        <v>341</v>
      </c>
      <c r="C19" s="8">
        <v>2210</v>
      </c>
      <c r="D19" s="8" t="s">
        <v>6</v>
      </c>
      <c r="E19" s="9">
        <v>190</v>
      </c>
      <c r="F19" s="8" t="s">
        <v>9</v>
      </c>
      <c r="G19" s="26" t="s">
        <v>15</v>
      </c>
    </row>
    <row r="20" spans="1:7" ht="57.75" customHeight="1">
      <c r="A20" s="50">
        <v>10</v>
      </c>
      <c r="B20" s="80" t="s">
        <v>342</v>
      </c>
      <c r="C20" s="8">
        <v>2210</v>
      </c>
      <c r="D20" s="8" t="s">
        <v>6</v>
      </c>
      <c r="E20" s="9">
        <f>97836+7068+3200+3175+3960</f>
        <v>115239</v>
      </c>
      <c r="F20" s="8" t="s">
        <v>9</v>
      </c>
      <c r="G20" s="26" t="s">
        <v>257</v>
      </c>
    </row>
    <row r="21" spans="1:7" ht="47.25" customHeight="1">
      <c r="A21" s="50">
        <v>11</v>
      </c>
      <c r="B21" s="98" t="s">
        <v>154</v>
      </c>
      <c r="C21" s="8">
        <v>2210</v>
      </c>
      <c r="D21" s="8" t="s">
        <v>6</v>
      </c>
      <c r="E21" s="9">
        <f>204+111+96+46.8+36+10</f>
        <v>503.8</v>
      </c>
      <c r="F21" s="8" t="s">
        <v>9</v>
      </c>
      <c r="G21" s="99" t="s">
        <v>151</v>
      </c>
    </row>
    <row r="22" spans="1:7" ht="25.5">
      <c r="A22" s="50">
        <v>12</v>
      </c>
      <c r="B22" s="80" t="s">
        <v>261</v>
      </c>
      <c r="C22" s="8">
        <v>2210</v>
      </c>
      <c r="D22" s="8" t="s">
        <v>6</v>
      </c>
      <c r="E22" s="9">
        <v>99990</v>
      </c>
      <c r="F22" s="8" t="s">
        <v>9</v>
      </c>
      <c r="G22" s="26" t="s">
        <v>35</v>
      </c>
    </row>
    <row r="23" spans="1:7" ht="40.5" customHeight="1">
      <c r="A23" s="50">
        <v>13</v>
      </c>
      <c r="B23" s="80" t="s">
        <v>343</v>
      </c>
      <c r="C23" s="8">
        <v>2210</v>
      </c>
      <c r="D23" s="8" t="s">
        <v>6</v>
      </c>
      <c r="E23" s="9">
        <v>99990</v>
      </c>
      <c r="F23" s="8" t="s">
        <v>9</v>
      </c>
      <c r="G23" s="26" t="s">
        <v>46</v>
      </c>
    </row>
    <row r="24" spans="1:7" ht="32.25" customHeight="1">
      <c r="A24" s="50">
        <v>14</v>
      </c>
      <c r="B24" s="80" t="s">
        <v>344</v>
      </c>
      <c r="C24" s="8">
        <v>2210</v>
      </c>
      <c r="D24" s="8" t="s">
        <v>6</v>
      </c>
      <c r="E24" s="9">
        <f>3780+1500+4900+1800+1000</f>
        <v>12980</v>
      </c>
      <c r="F24" s="8" t="s">
        <v>9</v>
      </c>
      <c r="G24" s="29" t="s">
        <v>16</v>
      </c>
    </row>
    <row r="25" spans="1:7" ht="25.5">
      <c r="A25" s="50">
        <v>15</v>
      </c>
      <c r="B25" s="80" t="s">
        <v>279</v>
      </c>
      <c r="C25" s="8">
        <v>2210</v>
      </c>
      <c r="D25" s="8" t="s">
        <v>6</v>
      </c>
      <c r="E25" s="9">
        <v>59500</v>
      </c>
      <c r="F25" s="8" t="s">
        <v>9</v>
      </c>
      <c r="G25" s="29" t="s">
        <v>68</v>
      </c>
    </row>
    <row r="26" spans="1:7" ht="25.5">
      <c r="A26" s="50">
        <v>16</v>
      </c>
      <c r="B26" s="80" t="s">
        <v>282</v>
      </c>
      <c r="C26" s="8">
        <v>2210</v>
      </c>
      <c r="D26" s="8" t="s">
        <v>6</v>
      </c>
      <c r="E26" s="9">
        <f>1020+31600+32800</f>
        <v>65420</v>
      </c>
      <c r="F26" s="8" t="s">
        <v>9</v>
      </c>
      <c r="G26" s="29" t="s">
        <v>14</v>
      </c>
    </row>
    <row r="27" spans="1:7" ht="25.5">
      <c r="A27" s="50">
        <v>17</v>
      </c>
      <c r="B27" s="98" t="s">
        <v>156</v>
      </c>
      <c r="C27" s="8">
        <v>2210</v>
      </c>
      <c r="D27" s="8" t="s">
        <v>6</v>
      </c>
      <c r="E27" s="9">
        <f>690*1.2</f>
        <v>828</v>
      </c>
      <c r="F27" s="8" t="s">
        <v>153</v>
      </c>
      <c r="G27" s="26" t="s">
        <v>155</v>
      </c>
    </row>
    <row r="28" spans="1:7" ht="30" customHeight="1">
      <c r="A28" s="50">
        <v>18</v>
      </c>
      <c r="B28" s="80" t="s">
        <v>345</v>
      </c>
      <c r="C28" s="8">
        <v>2210</v>
      </c>
      <c r="D28" s="8" t="s">
        <v>6</v>
      </c>
      <c r="E28" s="9">
        <v>99000</v>
      </c>
      <c r="F28" s="8" t="s">
        <v>9</v>
      </c>
      <c r="G28" s="26" t="s">
        <v>61</v>
      </c>
    </row>
    <row r="29" spans="1:7" ht="114.75" customHeight="1">
      <c r="A29" s="50">
        <v>19</v>
      </c>
      <c r="B29" s="80" t="s">
        <v>280</v>
      </c>
      <c r="C29" s="8">
        <v>2210</v>
      </c>
      <c r="D29" s="8" t="s">
        <v>6</v>
      </c>
      <c r="E29" s="9">
        <f>99990+99000+94050+85160+92000-5290</f>
        <v>464910</v>
      </c>
      <c r="F29" s="8" t="s">
        <v>9</v>
      </c>
      <c r="G29" s="133" t="s">
        <v>262</v>
      </c>
    </row>
    <row r="30" spans="1:7" ht="25.5">
      <c r="A30" s="50">
        <v>20</v>
      </c>
      <c r="B30" s="80" t="s">
        <v>281</v>
      </c>
      <c r="C30" s="8">
        <v>2210</v>
      </c>
      <c r="D30" s="8" t="s">
        <v>6</v>
      </c>
      <c r="E30" s="9">
        <f>880*1.2</f>
        <v>1056</v>
      </c>
      <c r="F30" s="8" t="s">
        <v>153</v>
      </c>
      <c r="G30" s="29" t="s">
        <v>160</v>
      </c>
    </row>
    <row r="31" spans="1:7" ht="25.5">
      <c r="A31" s="50">
        <v>21</v>
      </c>
      <c r="B31" s="80" t="s">
        <v>347</v>
      </c>
      <c r="C31" s="8">
        <v>2210</v>
      </c>
      <c r="D31" s="8" t="s">
        <v>6</v>
      </c>
      <c r="E31" s="9">
        <v>99840</v>
      </c>
      <c r="F31" s="8" t="s">
        <v>59</v>
      </c>
      <c r="G31" s="29" t="s">
        <v>60</v>
      </c>
    </row>
    <row r="32" spans="1:7" ht="25.5">
      <c r="A32" s="50">
        <v>22</v>
      </c>
      <c r="B32" s="44" t="s">
        <v>346</v>
      </c>
      <c r="C32" s="8">
        <v>2210</v>
      </c>
      <c r="D32" s="8" t="s">
        <v>6</v>
      </c>
      <c r="E32" s="9">
        <v>500</v>
      </c>
      <c r="F32" s="8" t="s">
        <v>9</v>
      </c>
      <c r="G32" s="26" t="s">
        <v>12</v>
      </c>
    </row>
    <row r="33" spans="1:7" ht="25.5">
      <c r="A33" s="50">
        <v>23</v>
      </c>
      <c r="B33" s="80" t="s">
        <v>40</v>
      </c>
      <c r="C33" s="8">
        <v>2210</v>
      </c>
      <c r="D33" s="8" t="s">
        <v>6</v>
      </c>
      <c r="E33" s="9">
        <f>13260+8580+11000+660+18200+550+387+1620</f>
        <v>54257</v>
      </c>
      <c r="F33" s="8" t="s">
        <v>9</v>
      </c>
      <c r="G33" s="29" t="s">
        <v>39</v>
      </c>
    </row>
    <row r="34" spans="1:7" ht="25.5">
      <c r="A34" s="50">
        <v>24</v>
      </c>
      <c r="B34" s="80" t="s">
        <v>159</v>
      </c>
      <c r="C34" s="8">
        <v>2210</v>
      </c>
      <c r="D34" s="8" t="s">
        <v>6</v>
      </c>
      <c r="E34" s="9">
        <f>38.4+120+46.08</f>
        <v>204.48000000000002</v>
      </c>
      <c r="F34" s="8" t="s">
        <v>153</v>
      </c>
      <c r="G34" s="29" t="s">
        <v>158</v>
      </c>
    </row>
    <row r="35" spans="1:7" ht="25.5">
      <c r="A35" s="50">
        <v>25</v>
      </c>
      <c r="B35" s="80" t="s">
        <v>227</v>
      </c>
      <c r="C35" s="8">
        <v>2210</v>
      </c>
      <c r="D35" s="8" t="s">
        <v>6</v>
      </c>
      <c r="E35" s="9">
        <f>3030+1970+465+7014+6825+2616+2277+3045+1770+4740+9045+7835</f>
        <v>50632</v>
      </c>
      <c r="F35" s="8" t="s">
        <v>9</v>
      </c>
      <c r="G35" s="26" t="s">
        <v>41</v>
      </c>
    </row>
    <row r="36" spans="1:7" ht="31.5" customHeight="1">
      <c r="A36" s="50">
        <v>26</v>
      </c>
      <c r="B36" s="44" t="s">
        <v>63</v>
      </c>
      <c r="C36" s="8">
        <v>2210</v>
      </c>
      <c r="D36" s="8" t="s">
        <v>6</v>
      </c>
      <c r="E36" s="9">
        <f>11520+420+208+800</f>
        <v>12948</v>
      </c>
      <c r="F36" s="8" t="s">
        <v>9</v>
      </c>
      <c r="G36" s="26" t="s">
        <v>17</v>
      </c>
    </row>
    <row r="37" spans="1:7" ht="31.5" customHeight="1">
      <c r="A37" s="50">
        <v>27</v>
      </c>
      <c r="B37" s="80" t="s">
        <v>348</v>
      </c>
      <c r="C37" s="8">
        <v>2210</v>
      </c>
      <c r="D37" s="8" t="s">
        <v>6</v>
      </c>
      <c r="E37" s="9">
        <f>15000+7080</f>
        <v>22080</v>
      </c>
      <c r="F37" s="8" t="s">
        <v>9</v>
      </c>
      <c r="G37" s="26" t="s">
        <v>187</v>
      </c>
    </row>
    <row r="38" spans="1:7" ht="39" customHeight="1">
      <c r="A38" s="50">
        <v>28</v>
      </c>
      <c r="B38" s="80" t="s">
        <v>283</v>
      </c>
      <c r="C38" s="8">
        <v>2210</v>
      </c>
      <c r="D38" s="8" t="s">
        <v>6</v>
      </c>
      <c r="E38" s="9">
        <v>1253</v>
      </c>
      <c r="F38" s="8" t="s">
        <v>9</v>
      </c>
      <c r="G38" s="26" t="s">
        <v>228</v>
      </c>
    </row>
    <row r="39" spans="1:7" ht="30" customHeight="1">
      <c r="A39" s="50">
        <v>29</v>
      </c>
      <c r="B39" s="80" t="s">
        <v>97</v>
      </c>
      <c r="C39" s="8">
        <v>2210</v>
      </c>
      <c r="D39" s="8" t="s">
        <v>6</v>
      </c>
      <c r="E39" s="9">
        <v>580</v>
      </c>
      <c r="F39" s="8" t="s">
        <v>9</v>
      </c>
      <c r="G39" s="26" t="s">
        <v>18</v>
      </c>
    </row>
    <row r="40" spans="1:7" ht="30.75" customHeight="1">
      <c r="A40" s="50">
        <v>30</v>
      </c>
      <c r="B40" s="80" t="s">
        <v>51</v>
      </c>
      <c r="C40" s="8">
        <v>2210</v>
      </c>
      <c r="D40" s="8" t="s">
        <v>6</v>
      </c>
      <c r="E40" s="9">
        <v>5400</v>
      </c>
      <c r="F40" s="8" t="s">
        <v>9</v>
      </c>
      <c r="G40" s="26" t="s">
        <v>23</v>
      </c>
    </row>
    <row r="41" spans="1:7" ht="28.5" customHeight="1">
      <c r="A41" s="50">
        <v>31</v>
      </c>
      <c r="B41" s="80" t="s">
        <v>284</v>
      </c>
      <c r="C41" s="8">
        <v>2210</v>
      </c>
      <c r="D41" s="8" t="s">
        <v>6</v>
      </c>
      <c r="E41" s="9">
        <v>99990</v>
      </c>
      <c r="F41" s="8" t="s">
        <v>9</v>
      </c>
      <c r="G41" s="26" t="s">
        <v>30</v>
      </c>
    </row>
    <row r="42" spans="1:7" ht="41.25" customHeight="1">
      <c r="A42" s="50">
        <v>32</v>
      </c>
      <c r="B42" s="80" t="s">
        <v>256</v>
      </c>
      <c r="C42" s="8">
        <v>2210</v>
      </c>
      <c r="D42" s="8" t="s">
        <v>6</v>
      </c>
      <c r="E42" s="9">
        <f>98040+1884</f>
        <v>99924</v>
      </c>
      <c r="F42" s="8" t="s">
        <v>218</v>
      </c>
      <c r="G42" s="127" t="s">
        <v>221</v>
      </c>
    </row>
    <row r="43" spans="1:7" ht="27.75" customHeight="1">
      <c r="A43" s="50">
        <v>33</v>
      </c>
      <c r="B43" s="80" t="s">
        <v>112</v>
      </c>
      <c r="C43" s="8">
        <v>2210</v>
      </c>
      <c r="D43" s="8" t="s">
        <v>6</v>
      </c>
      <c r="E43" s="9">
        <v>4920</v>
      </c>
      <c r="F43" s="8" t="s">
        <v>9</v>
      </c>
      <c r="G43" s="26" t="s">
        <v>33</v>
      </c>
    </row>
    <row r="44" spans="1:7" ht="27.75" customHeight="1">
      <c r="A44" s="50">
        <v>34</v>
      </c>
      <c r="B44" s="80" t="s">
        <v>286</v>
      </c>
      <c r="C44" s="8">
        <v>2210</v>
      </c>
      <c r="D44" s="8" t="s">
        <v>6</v>
      </c>
      <c r="E44" s="9">
        <v>99000</v>
      </c>
      <c r="F44" s="8" t="s">
        <v>9</v>
      </c>
      <c r="G44" s="26" t="s">
        <v>90</v>
      </c>
    </row>
    <row r="45" spans="1:7" ht="60.75" customHeight="1">
      <c r="A45" s="50">
        <v>35</v>
      </c>
      <c r="B45" s="80" t="s">
        <v>285</v>
      </c>
      <c r="C45" s="8">
        <v>2210</v>
      </c>
      <c r="D45" s="8" t="s">
        <v>6</v>
      </c>
      <c r="E45" s="9">
        <v>99990</v>
      </c>
      <c r="F45" s="8" t="s">
        <v>9</v>
      </c>
      <c r="G45" s="26" t="s">
        <v>29</v>
      </c>
    </row>
    <row r="46" spans="1:7" ht="57" customHeight="1">
      <c r="A46" s="50">
        <v>36</v>
      </c>
      <c r="B46" s="80" t="s">
        <v>255</v>
      </c>
      <c r="C46" s="8">
        <v>2210</v>
      </c>
      <c r="D46" s="8" t="s">
        <v>6</v>
      </c>
      <c r="E46" s="9">
        <v>2000</v>
      </c>
      <c r="F46" s="8" t="s">
        <v>9</v>
      </c>
      <c r="G46" s="26" t="s">
        <v>31</v>
      </c>
    </row>
    <row r="47" spans="1:7" s="155" customFormat="1" ht="25.5">
      <c r="A47" s="50">
        <v>37</v>
      </c>
      <c r="B47" s="142" t="s">
        <v>349</v>
      </c>
      <c r="C47" s="140">
        <v>2210</v>
      </c>
      <c r="D47" s="140" t="s">
        <v>6</v>
      </c>
      <c r="E47" s="9">
        <v>2000</v>
      </c>
      <c r="F47" s="140" t="s">
        <v>9</v>
      </c>
      <c r="G47" s="141"/>
    </row>
    <row r="48" spans="1:7" ht="34.5" customHeight="1">
      <c r="A48" s="50">
        <v>38</v>
      </c>
      <c r="B48" s="80" t="s">
        <v>253</v>
      </c>
      <c r="C48" s="8">
        <v>2210</v>
      </c>
      <c r="D48" s="8" t="s">
        <v>6</v>
      </c>
      <c r="E48" s="9">
        <v>2924</v>
      </c>
      <c r="F48" s="8" t="s">
        <v>9</v>
      </c>
      <c r="G48" s="26" t="s">
        <v>254</v>
      </c>
    </row>
    <row r="49" spans="1:7" ht="58.5" customHeight="1">
      <c r="A49" s="50">
        <v>39</v>
      </c>
      <c r="B49" s="44" t="s">
        <v>287</v>
      </c>
      <c r="C49" s="8">
        <v>2210</v>
      </c>
      <c r="D49" s="8" t="s">
        <v>6</v>
      </c>
      <c r="E49" s="9">
        <f>400+243</f>
        <v>643</v>
      </c>
      <c r="F49" s="8" t="s">
        <v>9</v>
      </c>
      <c r="G49" s="26" t="s">
        <v>19</v>
      </c>
    </row>
    <row r="50" spans="1:7" ht="30.75" customHeight="1">
      <c r="A50" s="50">
        <v>40</v>
      </c>
      <c r="B50" s="44" t="s">
        <v>350</v>
      </c>
      <c r="C50" s="8">
        <v>2210</v>
      </c>
      <c r="D50" s="8" t="s">
        <v>6</v>
      </c>
      <c r="E50" s="9">
        <f>7998+28350+3355</f>
        <v>39703</v>
      </c>
      <c r="F50" s="8" t="s">
        <v>9</v>
      </c>
      <c r="G50" s="29" t="s">
        <v>20</v>
      </c>
    </row>
    <row r="51" spans="1:7" ht="26.25" thickBot="1">
      <c r="A51" s="50">
        <v>41</v>
      </c>
      <c r="B51" s="88" t="s">
        <v>100</v>
      </c>
      <c r="C51" s="62">
        <v>2210</v>
      </c>
      <c r="D51" s="8" t="s">
        <v>6</v>
      </c>
      <c r="E51" s="74">
        <v>16970</v>
      </c>
      <c r="F51" s="62" t="s">
        <v>101</v>
      </c>
      <c r="G51" s="75"/>
    </row>
    <row r="52" spans="1:7" ht="15" customHeight="1" thickBot="1">
      <c r="A52" s="57"/>
      <c r="B52" s="89" t="s">
        <v>7</v>
      </c>
      <c r="C52" s="11">
        <v>2210</v>
      </c>
      <c r="D52" s="12"/>
      <c r="E52" s="13">
        <f>SUM(E11:E51)</f>
        <v>2110005.9960000003</v>
      </c>
      <c r="F52" s="12"/>
      <c r="G52" s="30"/>
    </row>
    <row r="53" spans="1:7" ht="12.75" hidden="1">
      <c r="A53" s="65"/>
      <c r="B53" s="90"/>
      <c r="C53" s="38"/>
      <c r="D53" s="7"/>
      <c r="E53" s="39"/>
      <c r="F53" s="7"/>
      <c r="G53" s="40"/>
    </row>
    <row r="54" spans="1:7" ht="30" customHeight="1" hidden="1">
      <c r="A54" s="49">
        <v>53</v>
      </c>
      <c r="B54" s="44" t="s">
        <v>25</v>
      </c>
      <c r="C54" s="8">
        <v>2220</v>
      </c>
      <c r="D54" s="8" t="s">
        <v>6</v>
      </c>
      <c r="E54" s="81"/>
      <c r="F54" s="8"/>
      <c r="G54" s="26" t="s">
        <v>36</v>
      </c>
    </row>
    <row r="55" spans="1:7" ht="30.75" customHeight="1" hidden="1">
      <c r="A55" s="49">
        <f>A54+1</f>
        <v>54</v>
      </c>
      <c r="B55" s="44" t="s">
        <v>26</v>
      </c>
      <c r="C55" s="8">
        <v>2220</v>
      </c>
      <c r="D55" s="8" t="s">
        <v>6</v>
      </c>
      <c r="E55" s="81"/>
      <c r="F55" s="8"/>
      <c r="G55" s="26" t="s">
        <v>37</v>
      </c>
    </row>
    <row r="56" spans="1:7" ht="51" customHeight="1" hidden="1">
      <c r="A56" s="49">
        <f>A55+1</f>
        <v>55</v>
      </c>
      <c r="B56" s="91" t="s">
        <v>24</v>
      </c>
      <c r="C56" s="10">
        <v>2220</v>
      </c>
      <c r="D56" s="10" t="s">
        <v>6</v>
      </c>
      <c r="E56" s="136"/>
      <c r="F56" s="10"/>
      <c r="G56" s="28" t="s">
        <v>38</v>
      </c>
    </row>
    <row r="57" spans="1:7" ht="13.5" hidden="1" thickBot="1">
      <c r="A57" s="49"/>
      <c r="B57" s="89" t="s">
        <v>7</v>
      </c>
      <c r="C57" s="11">
        <v>2220</v>
      </c>
      <c r="D57" s="12"/>
      <c r="E57" s="13">
        <f>SUM(E54:E56)</f>
        <v>0</v>
      </c>
      <c r="F57" s="12"/>
      <c r="G57" s="30"/>
    </row>
    <row r="58" spans="1:7" ht="25.5">
      <c r="A58" s="49">
        <v>42</v>
      </c>
      <c r="B58" s="80" t="s">
        <v>288</v>
      </c>
      <c r="C58" s="8">
        <v>2240</v>
      </c>
      <c r="D58" s="8" t="s">
        <v>6</v>
      </c>
      <c r="E58" s="9">
        <f>99990-1347.6</f>
        <v>98642.4</v>
      </c>
      <c r="F58" s="8" t="s">
        <v>9</v>
      </c>
      <c r="G58" s="32" t="s">
        <v>102</v>
      </c>
    </row>
    <row r="59" spans="1:7" ht="25.5">
      <c r="A59" s="49">
        <v>43</v>
      </c>
      <c r="B59" s="80" t="s">
        <v>289</v>
      </c>
      <c r="C59" s="8">
        <v>2240</v>
      </c>
      <c r="D59" s="8" t="s">
        <v>6</v>
      </c>
      <c r="E59" s="9">
        <f>87969.6</f>
        <v>87969.6</v>
      </c>
      <c r="F59" s="8" t="s">
        <v>9</v>
      </c>
      <c r="G59" s="32" t="s">
        <v>102</v>
      </c>
    </row>
    <row r="60" spans="1:7" ht="25.5">
      <c r="A60" s="49">
        <v>44</v>
      </c>
      <c r="B60" s="80" t="s">
        <v>290</v>
      </c>
      <c r="C60" s="8">
        <v>2240</v>
      </c>
      <c r="D60" s="8" t="s">
        <v>6</v>
      </c>
      <c r="E60" s="9">
        <f>75629.6</f>
        <v>75629.6</v>
      </c>
      <c r="F60" s="8" t="s">
        <v>9</v>
      </c>
      <c r="G60" s="32" t="s">
        <v>102</v>
      </c>
    </row>
    <row r="61" spans="1:7" ht="25.5">
      <c r="A61" s="49">
        <v>45</v>
      </c>
      <c r="B61" s="80" t="s">
        <v>291</v>
      </c>
      <c r="C61" s="8">
        <v>2240</v>
      </c>
      <c r="D61" s="8" t="s">
        <v>6</v>
      </c>
      <c r="E61" s="9">
        <f>86899.4-1475</f>
        <v>85424.4</v>
      </c>
      <c r="F61" s="8" t="s">
        <v>9</v>
      </c>
      <c r="G61" s="32" t="s">
        <v>102</v>
      </c>
    </row>
    <row r="62" spans="1:7" ht="25.5">
      <c r="A62" s="49">
        <v>46</v>
      </c>
      <c r="B62" s="80" t="s">
        <v>292</v>
      </c>
      <c r="C62" s="8">
        <v>2240</v>
      </c>
      <c r="D62" s="8" t="s">
        <v>6</v>
      </c>
      <c r="E62" s="9">
        <f>88570.8-800.4</f>
        <v>87770.40000000001</v>
      </c>
      <c r="F62" s="8" t="s">
        <v>9</v>
      </c>
      <c r="G62" s="32" t="s">
        <v>102</v>
      </c>
    </row>
    <row r="63" spans="1:7" ht="25.5">
      <c r="A63" s="49">
        <v>47</v>
      </c>
      <c r="B63" s="80" t="s">
        <v>293</v>
      </c>
      <c r="C63" s="8">
        <v>2240</v>
      </c>
      <c r="D63" s="8" t="s">
        <v>6</v>
      </c>
      <c r="E63" s="9">
        <f>89184-613.2</f>
        <v>88570.8</v>
      </c>
      <c r="F63" s="8" t="s">
        <v>9</v>
      </c>
      <c r="G63" s="32" t="s">
        <v>102</v>
      </c>
    </row>
    <row r="64" spans="1:7" ht="25.5">
      <c r="A64" s="49">
        <v>48</v>
      </c>
      <c r="B64" s="80" t="s">
        <v>294</v>
      </c>
      <c r="C64" s="8">
        <v>2240</v>
      </c>
      <c r="D64" s="8" t="s">
        <v>6</v>
      </c>
      <c r="E64" s="9">
        <f>94670.4</f>
        <v>94670.4</v>
      </c>
      <c r="F64" s="8" t="s">
        <v>9</v>
      </c>
      <c r="G64" s="32" t="s">
        <v>102</v>
      </c>
    </row>
    <row r="65" spans="1:7" ht="25.5">
      <c r="A65" s="49">
        <v>49</v>
      </c>
      <c r="B65" s="80" t="s">
        <v>295</v>
      </c>
      <c r="C65" s="8">
        <v>2240</v>
      </c>
      <c r="D65" s="8" t="s">
        <v>6</v>
      </c>
      <c r="E65" s="9">
        <f>96020.4</f>
        <v>96020.4</v>
      </c>
      <c r="F65" s="8" t="s">
        <v>9</v>
      </c>
      <c r="G65" s="32" t="s">
        <v>102</v>
      </c>
    </row>
    <row r="66" spans="1:7" ht="39" customHeight="1">
      <c r="A66" s="49">
        <v>50</v>
      </c>
      <c r="B66" s="80" t="s">
        <v>296</v>
      </c>
      <c r="C66" s="8">
        <v>2240</v>
      </c>
      <c r="D66" s="8" t="s">
        <v>6</v>
      </c>
      <c r="E66" s="9">
        <v>195526.8</v>
      </c>
      <c r="F66" s="8" t="s">
        <v>199</v>
      </c>
      <c r="G66" s="127" t="s">
        <v>200</v>
      </c>
    </row>
    <row r="67" spans="1:7" ht="36">
      <c r="A67" s="49">
        <v>51</v>
      </c>
      <c r="B67" s="80" t="s">
        <v>297</v>
      </c>
      <c r="C67" s="8">
        <v>2240</v>
      </c>
      <c r="D67" s="8" t="s">
        <v>6</v>
      </c>
      <c r="E67" s="9">
        <v>78582</v>
      </c>
      <c r="F67" s="8" t="s">
        <v>199</v>
      </c>
      <c r="G67" s="127" t="s">
        <v>201</v>
      </c>
    </row>
    <row r="68" spans="1:7" ht="38.25" customHeight="1">
      <c r="A68" s="49">
        <v>52</v>
      </c>
      <c r="B68" s="80" t="s">
        <v>298</v>
      </c>
      <c r="C68" s="8">
        <v>2240</v>
      </c>
      <c r="D68" s="8" t="s">
        <v>6</v>
      </c>
      <c r="E68" s="9">
        <f>52208.4-40.8</f>
        <v>52167.6</v>
      </c>
      <c r="F68" s="8" t="s">
        <v>199</v>
      </c>
      <c r="G68" s="127" t="s">
        <v>202</v>
      </c>
    </row>
    <row r="69" spans="1:7" ht="39" customHeight="1">
      <c r="A69" s="49">
        <v>53</v>
      </c>
      <c r="B69" s="80" t="s">
        <v>299</v>
      </c>
      <c r="C69" s="8">
        <v>2240</v>
      </c>
      <c r="D69" s="8" t="s">
        <v>6</v>
      </c>
      <c r="E69" s="143">
        <v>52899.6</v>
      </c>
      <c r="F69" s="8" t="s">
        <v>199</v>
      </c>
      <c r="G69" s="127" t="s">
        <v>203</v>
      </c>
    </row>
    <row r="70" spans="1:7" ht="25.5">
      <c r="A70" s="49">
        <v>54</v>
      </c>
      <c r="B70" s="80" t="s">
        <v>300</v>
      </c>
      <c r="C70" s="8">
        <v>2240</v>
      </c>
      <c r="D70" s="8" t="s">
        <v>6</v>
      </c>
      <c r="E70" s="9">
        <f>99630</f>
        <v>99630</v>
      </c>
      <c r="F70" s="8" t="s">
        <v>9</v>
      </c>
      <c r="G70" s="32" t="s">
        <v>102</v>
      </c>
    </row>
    <row r="71" spans="1:7" ht="25.5">
      <c r="A71" s="49">
        <v>55</v>
      </c>
      <c r="B71" s="80" t="s">
        <v>301</v>
      </c>
      <c r="C71" s="8">
        <v>2240</v>
      </c>
      <c r="D71" s="8" t="s">
        <v>6</v>
      </c>
      <c r="E71" s="9">
        <f>90484.8-619.2</f>
        <v>89865.6</v>
      </c>
      <c r="F71" s="8" t="s">
        <v>9</v>
      </c>
      <c r="G71" s="32" t="s">
        <v>102</v>
      </c>
    </row>
    <row r="72" spans="1:7" ht="25.5">
      <c r="A72" s="49">
        <v>56</v>
      </c>
      <c r="B72" s="80" t="s">
        <v>302</v>
      </c>
      <c r="C72" s="8">
        <v>2240</v>
      </c>
      <c r="D72" s="8" t="s">
        <v>6</v>
      </c>
      <c r="E72" s="9">
        <v>87687.6</v>
      </c>
      <c r="F72" s="8" t="s">
        <v>9</v>
      </c>
      <c r="G72" s="32" t="s">
        <v>102</v>
      </c>
    </row>
    <row r="73" spans="1:7" ht="25.5">
      <c r="A73" s="49">
        <v>57</v>
      </c>
      <c r="B73" s="80" t="s">
        <v>303</v>
      </c>
      <c r="C73" s="8">
        <v>2240</v>
      </c>
      <c r="D73" s="8" t="s">
        <v>6</v>
      </c>
      <c r="E73" s="9">
        <v>93684</v>
      </c>
      <c r="F73" s="8" t="s">
        <v>9</v>
      </c>
      <c r="G73" s="32" t="s">
        <v>102</v>
      </c>
    </row>
    <row r="74" spans="1:7" ht="25.5">
      <c r="A74" s="49">
        <v>58</v>
      </c>
      <c r="B74" s="80" t="s">
        <v>304</v>
      </c>
      <c r="C74" s="8">
        <v>2240</v>
      </c>
      <c r="D74" s="8" t="s">
        <v>6</v>
      </c>
      <c r="E74" s="9">
        <v>84223.2</v>
      </c>
      <c r="F74" s="8" t="s">
        <v>9</v>
      </c>
      <c r="G74" s="32" t="s">
        <v>102</v>
      </c>
    </row>
    <row r="75" spans="1:7" ht="25.5">
      <c r="A75" s="49">
        <v>59</v>
      </c>
      <c r="B75" s="80" t="s">
        <v>305</v>
      </c>
      <c r="C75" s="8">
        <v>2240</v>
      </c>
      <c r="D75" s="8" t="s">
        <v>6</v>
      </c>
      <c r="E75" s="9">
        <v>79053.6</v>
      </c>
      <c r="F75" s="8" t="s">
        <v>9</v>
      </c>
      <c r="G75" s="32" t="s">
        <v>102</v>
      </c>
    </row>
    <row r="76" spans="1:7" ht="25.5">
      <c r="A76" s="49">
        <v>60</v>
      </c>
      <c r="B76" s="80" t="s">
        <v>306</v>
      </c>
      <c r="C76" s="8">
        <v>2240</v>
      </c>
      <c r="D76" s="8" t="s">
        <v>6</v>
      </c>
      <c r="E76" s="9">
        <v>97981.2</v>
      </c>
      <c r="F76" s="8" t="s">
        <v>9</v>
      </c>
      <c r="G76" s="32" t="s">
        <v>102</v>
      </c>
    </row>
    <row r="77" spans="1:7" ht="25.5">
      <c r="A77" s="49">
        <v>61</v>
      </c>
      <c r="B77" s="80" t="s">
        <v>307</v>
      </c>
      <c r="C77" s="8">
        <v>2240</v>
      </c>
      <c r="D77" s="8" t="s">
        <v>6</v>
      </c>
      <c r="E77" s="9">
        <f>99912-43.2</f>
        <v>99868.8</v>
      </c>
      <c r="F77" s="8" t="s">
        <v>9</v>
      </c>
      <c r="G77" s="32" t="s">
        <v>102</v>
      </c>
    </row>
    <row r="78" spans="1:7" ht="25.5">
      <c r="A78" s="49">
        <v>62</v>
      </c>
      <c r="B78" s="80" t="s">
        <v>308</v>
      </c>
      <c r="C78" s="8">
        <v>2240</v>
      </c>
      <c r="D78" s="8" t="s">
        <v>6</v>
      </c>
      <c r="E78" s="9">
        <v>81297.6</v>
      </c>
      <c r="F78" s="8" t="s">
        <v>9</v>
      </c>
      <c r="G78" s="32" t="s">
        <v>102</v>
      </c>
    </row>
    <row r="79" spans="1:7" ht="25.5">
      <c r="A79" s="49">
        <v>63</v>
      </c>
      <c r="B79" s="80" t="s">
        <v>309</v>
      </c>
      <c r="C79" s="8">
        <v>2240</v>
      </c>
      <c r="D79" s="8" t="s">
        <v>6</v>
      </c>
      <c r="E79" s="9">
        <f>98037.8</f>
        <v>98037.8</v>
      </c>
      <c r="F79" s="8" t="s">
        <v>9</v>
      </c>
      <c r="G79" s="32" t="s">
        <v>102</v>
      </c>
    </row>
    <row r="80" spans="1:7" ht="39" customHeight="1">
      <c r="A80" s="49">
        <v>64</v>
      </c>
      <c r="B80" s="80" t="s">
        <v>310</v>
      </c>
      <c r="C80" s="8">
        <v>2240</v>
      </c>
      <c r="D80" s="8" t="s">
        <v>6</v>
      </c>
      <c r="E80" s="9">
        <v>29522.4</v>
      </c>
      <c r="F80" s="8" t="s">
        <v>9</v>
      </c>
      <c r="G80" s="125" t="s">
        <v>185</v>
      </c>
    </row>
    <row r="81" spans="1:7" ht="25.5">
      <c r="A81" s="49">
        <v>65</v>
      </c>
      <c r="B81" s="80" t="s">
        <v>311</v>
      </c>
      <c r="C81" s="8">
        <v>2240</v>
      </c>
      <c r="D81" s="8" t="s">
        <v>6</v>
      </c>
      <c r="E81" s="9">
        <v>88833.6</v>
      </c>
      <c r="F81" s="8" t="s">
        <v>9</v>
      </c>
      <c r="G81" s="125" t="s">
        <v>102</v>
      </c>
    </row>
    <row r="82" spans="1:7" ht="32.25" customHeight="1">
      <c r="A82" s="49">
        <v>66</v>
      </c>
      <c r="B82" s="80" t="s">
        <v>312</v>
      </c>
      <c r="C82" s="8">
        <v>2240</v>
      </c>
      <c r="D82" s="8" t="s">
        <v>6</v>
      </c>
      <c r="E82" s="9">
        <v>94080</v>
      </c>
      <c r="F82" s="8" t="s">
        <v>9</v>
      </c>
      <c r="G82" s="32" t="s">
        <v>102</v>
      </c>
    </row>
    <row r="83" spans="1:7" ht="39.75" customHeight="1">
      <c r="A83" s="49">
        <v>67</v>
      </c>
      <c r="B83" s="80" t="s">
        <v>313</v>
      </c>
      <c r="C83" s="8">
        <v>2240</v>
      </c>
      <c r="D83" s="8" t="s">
        <v>6</v>
      </c>
      <c r="E83" s="9">
        <f>88621.2+20000+25000+2437.2</f>
        <v>136058.40000000002</v>
      </c>
      <c r="F83" s="8" t="s">
        <v>9</v>
      </c>
      <c r="G83" s="126" t="s">
        <v>243</v>
      </c>
    </row>
    <row r="84" spans="1:7" ht="25.5">
      <c r="A84" s="49">
        <v>68</v>
      </c>
      <c r="B84" s="80" t="s">
        <v>314</v>
      </c>
      <c r="C84" s="8">
        <v>2240</v>
      </c>
      <c r="D84" s="8" t="s">
        <v>6</v>
      </c>
      <c r="E84" s="9">
        <v>99940.8</v>
      </c>
      <c r="F84" s="8" t="s">
        <v>9</v>
      </c>
      <c r="G84" s="32" t="s">
        <v>102</v>
      </c>
    </row>
    <row r="85" spans="1:7" ht="25.5">
      <c r="A85" s="49">
        <v>69</v>
      </c>
      <c r="B85" s="80" t="s">
        <v>315</v>
      </c>
      <c r="C85" s="8">
        <v>2240</v>
      </c>
      <c r="D85" s="8" t="s">
        <v>6</v>
      </c>
      <c r="E85" s="9">
        <v>87172.8</v>
      </c>
      <c r="F85" s="8" t="s">
        <v>9</v>
      </c>
      <c r="G85" s="32" t="s">
        <v>102</v>
      </c>
    </row>
    <row r="86" spans="1:7" ht="25.5">
      <c r="A86" s="49">
        <v>70</v>
      </c>
      <c r="B86" s="80" t="s">
        <v>316</v>
      </c>
      <c r="C86" s="8">
        <v>2240</v>
      </c>
      <c r="D86" s="8" t="s">
        <v>6</v>
      </c>
      <c r="E86" s="9">
        <f>94492.8-957.6</f>
        <v>93535.2</v>
      </c>
      <c r="F86" s="8" t="s">
        <v>9</v>
      </c>
      <c r="G86" s="32" t="s">
        <v>102</v>
      </c>
    </row>
    <row r="87" spans="1:7" ht="25.5">
      <c r="A87" s="49">
        <v>71</v>
      </c>
      <c r="B87" s="80" t="s">
        <v>317</v>
      </c>
      <c r="C87" s="8">
        <v>2240</v>
      </c>
      <c r="D87" s="8" t="s">
        <v>6</v>
      </c>
      <c r="E87" s="9">
        <v>99811.2</v>
      </c>
      <c r="F87" s="8" t="s">
        <v>9</v>
      </c>
      <c r="G87" s="32" t="s">
        <v>102</v>
      </c>
    </row>
    <row r="88" spans="1:7" ht="25.5">
      <c r="A88" s="49">
        <v>72</v>
      </c>
      <c r="B88" s="80" t="s">
        <v>318</v>
      </c>
      <c r="C88" s="8">
        <v>2240</v>
      </c>
      <c r="D88" s="8" t="s">
        <v>6</v>
      </c>
      <c r="E88" s="9">
        <v>58208</v>
      </c>
      <c r="F88" s="8" t="s">
        <v>9</v>
      </c>
      <c r="G88" s="32" t="s">
        <v>102</v>
      </c>
    </row>
    <row r="89" spans="1:7" ht="25.5">
      <c r="A89" s="49">
        <v>73</v>
      </c>
      <c r="B89" s="80" t="s">
        <v>319</v>
      </c>
      <c r="C89" s="8">
        <v>2240</v>
      </c>
      <c r="D89" s="8" t="s">
        <v>6</v>
      </c>
      <c r="E89" s="9">
        <v>95707.2</v>
      </c>
      <c r="F89" s="8" t="s">
        <v>9</v>
      </c>
      <c r="G89" s="32" t="s">
        <v>102</v>
      </c>
    </row>
    <row r="90" spans="1:7" ht="25.5">
      <c r="A90" s="49">
        <v>74</v>
      </c>
      <c r="B90" s="80" t="s">
        <v>320</v>
      </c>
      <c r="C90" s="8">
        <v>2240</v>
      </c>
      <c r="D90" s="8" t="s">
        <v>6</v>
      </c>
      <c r="E90" s="9">
        <v>91654.8</v>
      </c>
      <c r="F90" s="8" t="s">
        <v>9</v>
      </c>
      <c r="G90" s="32" t="s">
        <v>102</v>
      </c>
    </row>
    <row r="91" spans="1:7" ht="25.5">
      <c r="A91" s="49">
        <v>75</v>
      </c>
      <c r="B91" s="80" t="s">
        <v>323</v>
      </c>
      <c r="C91" s="8">
        <v>2240</v>
      </c>
      <c r="D91" s="8" t="s">
        <v>6</v>
      </c>
      <c r="E91" s="9">
        <v>86700</v>
      </c>
      <c r="F91" s="8" t="s">
        <v>9</v>
      </c>
      <c r="G91" s="32" t="s">
        <v>102</v>
      </c>
    </row>
    <row r="92" spans="1:7" ht="25.5">
      <c r="A92" s="49">
        <v>76</v>
      </c>
      <c r="B92" s="80" t="s">
        <v>324</v>
      </c>
      <c r="C92" s="8">
        <v>2240</v>
      </c>
      <c r="D92" s="8" t="s">
        <v>6</v>
      </c>
      <c r="E92" s="9">
        <v>97106.4</v>
      </c>
      <c r="F92" s="8" t="s">
        <v>9</v>
      </c>
      <c r="G92" s="32" t="s">
        <v>102</v>
      </c>
    </row>
    <row r="93" spans="1:7" ht="25.5">
      <c r="A93" s="49">
        <v>77</v>
      </c>
      <c r="B93" s="80" t="s">
        <v>321</v>
      </c>
      <c r="C93" s="8">
        <v>2240</v>
      </c>
      <c r="D93" s="8" t="s">
        <v>6</v>
      </c>
      <c r="E93" s="9">
        <f>86160</f>
        <v>86160</v>
      </c>
      <c r="F93" s="8" t="s">
        <v>9</v>
      </c>
      <c r="G93" s="126" t="s">
        <v>102</v>
      </c>
    </row>
    <row r="94" spans="1:7" ht="42" customHeight="1">
      <c r="A94" s="49">
        <v>78</v>
      </c>
      <c r="B94" s="80" t="s">
        <v>258</v>
      </c>
      <c r="C94" s="8">
        <v>2240</v>
      </c>
      <c r="D94" s="8" t="s">
        <v>6</v>
      </c>
      <c r="E94" s="9">
        <f>31730+598</f>
        <v>32328</v>
      </c>
      <c r="F94" s="8" t="s">
        <v>259</v>
      </c>
      <c r="G94" s="126" t="s">
        <v>260</v>
      </c>
    </row>
    <row r="95" spans="1:7" ht="41.25" customHeight="1">
      <c r="A95" s="49">
        <v>79</v>
      </c>
      <c r="B95" s="80" t="s">
        <v>322</v>
      </c>
      <c r="C95" s="8">
        <v>2240</v>
      </c>
      <c r="D95" s="8" t="s">
        <v>6</v>
      </c>
      <c r="E95" s="143">
        <v>70395.6</v>
      </c>
      <c r="F95" s="8" t="s">
        <v>9</v>
      </c>
      <c r="G95" s="126" t="s">
        <v>183</v>
      </c>
    </row>
    <row r="96" spans="1:7" ht="25.5">
      <c r="A96" s="49">
        <v>80</v>
      </c>
      <c r="B96" s="80" t="s">
        <v>325</v>
      </c>
      <c r="C96" s="8">
        <v>2240</v>
      </c>
      <c r="D96" s="8" t="s">
        <v>6</v>
      </c>
      <c r="E96" s="9">
        <f>60172.8+12225.6</f>
        <v>72398.40000000001</v>
      </c>
      <c r="F96" s="8" t="s">
        <v>9</v>
      </c>
      <c r="G96" s="32" t="s">
        <v>102</v>
      </c>
    </row>
    <row r="97" spans="1:7" ht="25.5">
      <c r="A97" s="49">
        <v>81</v>
      </c>
      <c r="B97" s="80" t="s">
        <v>326</v>
      </c>
      <c r="C97" s="8">
        <v>2240</v>
      </c>
      <c r="D97" s="8" t="s">
        <v>6</v>
      </c>
      <c r="E97" s="9">
        <f>29150.4-7.2</f>
        <v>29143.2</v>
      </c>
      <c r="F97" s="8" t="s">
        <v>9</v>
      </c>
      <c r="G97" s="32" t="s">
        <v>102</v>
      </c>
    </row>
    <row r="98" spans="1:7" ht="39.75" customHeight="1">
      <c r="A98" s="49">
        <v>82</v>
      </c>
      <c r="B98" s="80" t="s">
        <v>326</v>
      </c>
      <c r="C98" s="8">
        <v>2240</v>
      </c>
      <c r="D98" s="8" t="s">
        <v>6</v>
      </c>
      <c r="E98" s="9">
        <f>196171.2-297.21</f>
        <v>195873.99000000002</v>
      </c>
      <c r="F98" s="8" t="s">
        <v>199</v>
      </c>
      <c r="G98" s="126" t="s">
        <v>204</v>
      </c>
    </row>
    <row r="99" spans="1:7" ht="25.5">
      <c r="A99" s="49">
        <v>83</v>
      </c>
      <c r="B99" s="80" t="s">
        <v>327</v>
      </c>
      <c r="C99" s="8">
        <v>2240</v>
      </c>
      <c r="D99" s="8" t="s">
        <v>6</v>
      </c>
      <c r="E99" s="9">
        <f>55716-1917.6</f>
        <v>53798.4</v>
      </c>
      <c r="F99" s="8" t="s">
        <v>9</v>
      </c>
      <c r="G99" s="32" t="s">
        <v>102</v>
      </c>
    </row>
    <row r="100" spans="1:7" ht="25.5">
      <c r="A100" s="49">
        <v>84</v>
      </c>
      <c r="B100" s="80" t="s">
        <v>328</v>
      </c>
      <c r="C100" s="8">
        <v>2240</v>
      </c>
      <c r="D100" s="8" t="s">
        <v>6</v>
      </c>
      <c r="E100" s="9">
        <v>62424</v>
      </c>
      <c r="F100" s="8" t="s">
        <v>9</v>
      </c>
      <c r="G100" s="32" t="s">
        <v>102</v>
      </c>
    </row>
    <row r="101" spans="1:7" ht="25.5">
      <c r="A101" s="49">
        <v>85</v>
      </c>
      <c r="B101" s="80" t="s">
        <v>329</v>
      </c>
      <c r="C101" s="8">
        <v>2240</v>
      </c>
      <c r="D101" s="8" t="s">
        <v>6</v>
      </c>
      <c r="E101" s="9">
        <f>72001.2+406.8</f>
        <v>72408</v>
      </c>
      <c r="F101" s="8" t="s">
        <v>9</v>
      </c>
      <c r="G101" s="32" t="s">
        <v>102</v>
      </c>
    </row>
    <row r="102" spans="1:7" ht="25.5">
      <c r="A102" s="49">
        <v>86</v>
      </c>
      <c r="B102" s="80" t="s">
        <v>330</v>
      </c>
      <c r="C102" s="8">
        <v>2240</v>
      </c>
      <c r="D102" s="8" t="s">
        <v>6</v>
      </c>
      <c r="E102" s="9">
        <f>65364+6972</f>
        <v>72336</v>
      </c>
      <c r="F102" s="8" t="s">
        <v>9</v>
      </c>
      <c r="G102" s="32" t="s">
        <v>102</v>
      </c>
    </row>
    <row r="103" spans="1:7" ht="25.5">
      <c r="A103" s="49">
        <v>87</v>
      </c>
      <c r="B103" s="80" t="s">
        <v>331</v>
      </c>
      <c r="C103" s="8">
        <v>2240</v>
      </c>
      <c r="D103" s="8" t="s">
        <v>6</v>
      </c>
      <c r="E103" s="9">
        <f>59845.2-450</f>
        <v>59395.2</v>
      </c>
      <c r="F103" s="8" t="s">
        <v>9</v>
      </c>
      <c r="G103" s="32" t="s">
        <v>102</v>
      </c>
    </row>
    <row r="104" spans="1:7" ht="25.5">
      <c r="A104" s="49">
        <v>88</v>
      </c>
      <c r="B104" s="80" t="s">
        <v>332</v>
      </c>
      <c r="C104" s="8">
        <v>2240</v>
      </c>
      <c r="D104" s="8" t="s">
        <v>6</v>
      </c>
      <c r="E104" s="9">
        <f>68524.8+29469.6</f>
        <v>97994.4</v>
      </c>
      <c r="F104" s="8" t="s">
        <v>9</v>
      </c>
      <c r="G104" s="32" t="s">
        <v>102</v>
      </c>
    </row>
    <row r="105" spans="1:7" ht="25.5">
      <c r="A105" s="49">
        <v>89</v>
      </c>
      <c r="B105" s="80" t="s">
        <v>264</v>
      </c>
      <c r="C105" s="8">
        <v>2240</v>
      </c>
      <c r="D105" s="8" t="s">
        <v>6</v>
      </c>
      <c r="E105" s="9">
        <v>94570.8</v>
      </c>
      <c r="F105" s="8" t="s">
        <v>9</v>
      </c>
      <c r="G105" s="32" t="s">
        <v>102</v>
      </c>
    </row>
    <row r="106" spans="1:7" ht="25.5">
      <c r="A106" s="49">
        <v>90</v>
      </c>
      <c r="B106" s="80" t="s">
        <v>265</v>
      </c>
      <c r="C106" s="8">
        <v>2240</v>
      </c>
      <c r="D106" s="8" t="s">
        <v>6</v>
      </c>
      <c r="E106" s="9">
        <f>65540.4-6973.2</f>
        <v>58567.2</v>
      </c>
      <c r="F106" s="8" t="s">
        <v>9</v>
      </c>
      <c r="G106" s="32" t="s">
        <v>102</v>
      </c>
    </row>
    <row r="107" spans="1:7" ht="25.5">
      <c r="A107" s="49">
        <v>91</v>
      </c>
      <c r="B107" s="80" t="s">
        <v>333</v>
      </c>
      <c r="C107" s="8">
        <v>2240</v>
      </c>
      <c r="D107" s="8" t="s">
        <v>6</v>
      </c>
      <c r="E107" s="9">
        <f>69259.2+29.61</f>
        <v>69288.81</v>
      </c>
      <c r="F107" s="8" t="s">
        <v>9</v>
      </c>
      <c r="G107" s="32" t="s">
        <v>102</v>
      </c>
    </row>
    <row r="108" spans="1:7" ht="25.5">
      <c r="A108" s="49">
        <v>92</v>
      </c>
      <c r="B108" s="80" t="s">
        <v>266</v>
      </c>
      <c r="C108" s="8">
        <v>2240</v>
      </c>
      <c r="D108" s="8" t="s">
        <v>6</v>
      </c>
      <c r="E108" s="9">
        <v>90940.8</v>
      </c>
      <c r="F108" s="8" t="s">
        <v>9</v>
      </c>
      <c r="G108" s="32" t="s">
        <v>102</v>
      </c>
    </row>
    <row r="109" spans="1:7" ht="40.5" customHeight="1">
      <c r="A109" s="49">
        <v>93</v>
      </c>
      <c r="B109" s="80" t="s">
        <v>44</v>
      </c>
      <c r="C109" s="8">
        <v>2240</v>
      </c>
      <c r="D109" s="8" t="s">
        <v>6</v>
      </c>
      <c r="E109" s="9">
        <v>1548</v>
      </c>
      <c r="F109" s="8" t="s">
        <v>9</v>
      </c>
      <c r="G109" s="31" t="s">
        <v>43</v>
      </c>
    </row>
    <row r="110" spans="1:7" ht="25.5">
      <c r="A110" s="49">
        <v>94</v>
      </c>
      <c r="B110" s="97" t="s">
        <v>147</v>
      </c>
      <c r="C110" s="8">
        <v>2240</v>
      </c>
      <c r="D110" s="8" t="s">
        <v>6</v>
      </c>
      <c r="E110" s="9">
        <f>31890+39960</f>
        <v>71850</v>
      </c>
      <c r="F110" s="8" t="s">
        <v>9</v>
      </c>
      <c r="G110" s="32" t="s">
        <v>102</v>
      </c>
    </row>
    <row r="111" spans="1:7" ht="25.5">
      <c r="A111" s="49">
        <v>95</v>
      </c>
      <c r="B111" s="92" t="s">
        <v>351</v>
      </c>
      <c r="C111" s="8">
        <v>2240</v>
      </c>
      <c r="D111" s="8" t="s">
        <v>6</v>
      </c>
      <c r="E111" s="9">
        <f>25000+5000</f>
        <v>30000</v>
      </c>
      <c r="F111" s="8" t="s">
        <v>9</v>
      </c>
      <c r="G111" s="76" t="s">
        <v>45</v>
      </c>
    </row>
    <row r="112" spans="1:7" ht="26.25" thickBot="1">
      <c r="A112" s="49">
        <v>96</v>
      </c>
      <c r="B112" s="93" t="s">
        <v>100</v>
      </c>
      <c r="C112" s="62">
        <v>2240</v>
      </c>
      <c r="D112" s="8" t="s">
        <v>6</v>
      </c>
      <c r="E112" s="74">
        <v>20000</v>
      </c>
      <c r="F112" s="62" t="s">
        <v>101</v>
      </c>
      <c r="G112" s="64"/>
    </row>
    <row r="113" spans="1:7" ht="13.5" thickBot="1">
      <c r="A113" s="57"/>
      <c r="B113" s="89" t="s">
        <v>8</v>
      </c>
      <c r="C113" s="2">
        <v>2240</v>
      </c>
      <c r="D113" s="12"/>
      <c r="E113" s="58">
        <f>SUM(E58:E112)</f>
        <v>4504955</v>
      </c>
      <c r="F113" s="12"/>
      <c r="G113" s="59"/>
    </row>
    <row r="114" spans="1:7" ht="26.25" thickBot="1">
      <c r="A114" s="60">
        <v>97</v>
      </c>
      <c r="B114" s="88" t="s">
        <v>55</v>
      </c>
      <c r="C114" s="77">
        <v>2282</v>
      </c>
      <c r="D114" s="62" t="s">
        <v>6</v>
      </c>
      <c r="E114" s="63">
        <f>16017-2566</f>
        <v>13451</v>
      </c>
      <c r="F114" s="62" t="s">
        <v>9</v>
      </c>
      <c r="G114" s="64"/>
    </row>
    <row r="115" spans="1:7" ht="13.5" thickBot="1">
      <c r="A115" s="57"/>
      <c r="B115" s="89" t="s">
        <v>7</v>
      </c>
      <c r="C115" s="2">
        <v>2282</v>
      </c>
      <c r="D115" s="12"/>
      <c r="E115" s="58">
        <f>SUM(E114)</f>
        <v>13451</v>
      </c>
      <c r="F115" s="12"/>
      <c r="G115" s="59"/>
    </row>
    <row r="116" spans="1:7" ht="25.5" customHeight="1">
      <c r="A116" s="8">
        <v>98</v>
      </c>
      <c r="B116" s="130" t="s">
        <v>267</v>
      </c>
      <c r="C116" s="15">
        <v>3110</v>
      </c>
      <c r="D116" s="15" t="s">
        <v>6</v>
      </c>
      <c r="E116" s="104">
        <v>13000</v>
      </c>
      <c r="F116" s="15" t="s">
        <v>175</v>
      </c>
      <c r="G116" s="131" t="s">
        <v>21</v>
      </c>
    </row>
    <row r="117" spans="1:7" ht="42" customHeight="1">
      <c r="A117" s="60">
        <v>99</v>
      </c>
      <c r="B117" s="92" t="s">
        <v>352</v>
      </c>
      <c r="C117" s="129">
        <v>3110</v>
      </c>
      <c r="D117" s="15" t="s">
        <v>6</v>
      </c>
      <c r="E117" s="104">
        <v>18710</v>
      </c>
      <c r="F117" s="15" t="s">
        <v>199</v>
      </c>
      <c r="G117" s="128" t="s">
        <v>222</v>
      </c>
    </row>
    <row r="118" spans="1:7" ht="40.5" customHeight="1">
      <c r="A118" s="8">
        <v>100</v>
      </c>
      <c r="B118" s="92" t="s">
        <v>353</v>
      </c>
      <c r="C118" s="129">
        <v>3110</v>
      </c>
      <c r="D118" s="15" t="s">
        <v>6</v>
      </c>
      <c r="E118" s="104">
        <v>38000</v>
      </c>
      <c r="F118" s="15" t="s">
        <v>199</v>
      </c>
      <c r="G118" s="128" t="s">
        <v>224</v>
      </c>
    </row>
    <row r="119" spans="1:7" ht="40.5" customHeight="1">
      <c r="A119" s="60">
        <v>101</v>
      </c>
      <c r="B119" s="92" t="s">
        <v>354</v>
      </c>
      <c r="C119" s="129">
        <v>3110</v>
      </c>
      <c r="D119" s="15" t="s">
        <v>6</v>
      </c>
      <c r="E119" s="104">
        <v>21478</v>
      </c>
      <c r="F119" s="15" t="s">
        <v>199</v>
      </c>
      <c r="G119" s="128" t="s">
        <v>225</v>
      </c>
    </row>
    <row r="120" spans="1:7" ht="42.75" customHeight="1">
      <c r="A120" s="8">
        <v>102</v>
      </c>
      <c r="B120" s="92" t="s">
        <v>355</v>
      </c>
      <c r="C120" s="129">
        <v>3110</v>
      </c>
      <c r="D120" s="15" t="s">
        <v>6</v>
      </c>
      <c r="E120" s="104">
        <v>48522</v>
      </c>
      <c r="F120" s="15" t="s">
        <v>199</v>
      </c>
      <c r="G120" s="128" t="s">
        <v>226</v>
      </c>
    </row>
    <row r="121" spans="1:7" ht="28.5" customHeight="1" thickBot="1">
      <c r="A121" s="60">
        <v>103</v>
      </c>
      <c r="B121" s="88" t="s">
        <v>100</v>
      </c>
      <c r="C121" s="77">
        <v>3110</v>
      </c>
      <c r="D121" s="77" t="s">
        <v>6</v>
      </c>
      <c r="E121" s="63">
        <v>60190</v>
      </c>
      <c r="F121" s="77" t="s">
        <v>101</v>
      </c>
      <c r="G121" s="138"/>
    </row>
    <row r="122" spans="1:7" ht="16.5" customHeight="1" thickBot="1">
      <c r="A122" s="57"/>
      <c r="B122" s="89" t="s">
        <v>7</v>
      </c>
      <c r="C122" s="2">
        <v>3110</v>
      </c>
      <c r="D122" s="12"/>
      <c r="E122" s="58">
        <f>SUM(E116:E121)</f>
        <v>199900</v>
      </c>
      <c r="F122" s="12"/>
      <c r="G122" s="59"/>
    </row>
    <row r="123" spans="1:7" ht="25.5">
      <c r="A123" s="81">
        <v>104</v>
      </c>
      <c r="B123" s="102" t="s">
        <v>103</v>
      </c>
      <c r="C123" s="15">
        <v>3132</v>
      </c>
      <c r="D123" s="8" t="s">
        <v>6</v>
      </c>
      <c r="E123" s="18">
        <v>747652.72</v>
      </c>
      <c r="F123" s="8" t="s">
        <v>9</v>
      </c>
      <c r="G123" s="103" t="s">
        <v>102</v>
      </c>
    </row>
    <row r="124" spans="1:7" ht="25.5">
      <c r="A124" s="8">
        <v>105</v>
      </c>
      <c r="B124" s="102" t="s">
        <v>149</v>
      </c>
      <c r="C124" s="15">
        <v>3132</v>
      </c>
      <c r="D124" s="8" t="s">
        <v>6</v>
      </c>
      <c r="E124" s="18">
        <v>858400.8</v>
      </c>
      <c r="F124" s="8" t="s">
        <v>9</v>
      </c>
      <c r="G124" s="103" t="s">
        <v>102</v>
      </c>
    </row>
    <row r="125" spans="1:7" ht="25.5">
      <c r="A125" s="81">
        <v>106</v>
      </c>
      <c r="B125" s="94" t="s">
        <v>334</v>
      </c>
      <c r="C125" s="16">
        <v>3132</v>
      </c>
      <c r="D125" s="7" t="s">
        <v>6</v>
      </c>
      <c r="E125" s="17">
        <v>113738.4</v>
      </c>
      <c r="F125" s="7" t="s">
        <v>9</v>
      </c>
      <c r="G125" s="101" t="s">
        <v>102</v>
      </c>
    </row>
    <row r="126" spans="1:7" ht="26.25" customHeight="1">
      <c r="A126" s="8">
        <v>107</v>
      </c>
      <c r="B126" s="44" t="s">
        <v>335</v>
      </c>
      <c r="C126" s="15">
        <v>3132</v>
      </c>
      <c r="D126" s="8" t="s">
        <v>6</v>
      </c>
      <c r="E126" s="18">
        <v>812798.4</v>
      </c>
      <c r="F126" s="8" t="s">
        <v>9</v>
      </c>
      <c r="G126" s="32" t="s">
        <v>102</v>
      </c>
    </row>
    <row r="127" spans="1:7" ht="25.5">
      <c r="A127" s="81">
        <v>108</v>
      </c>
      <c r="B127" s="44" t="s">
        <v>81</v>
      </c>
      <c r="C127" s="15">
        <v>3132</v>
      </c>
      <c r="D127" s="8" t="s">
        <v>6</v>
      </c>
      <c r="E127" s="18">
        <v>432932.4</v>
      </c>
      <c r="F127" s="8" t="s">
        <v>9</v>
      </c>
      <c r="G127" s="32" t="s">
        <v>102</v>
      </c>
    </row>
    <row r="128" spans="1:7" ht="27.75" customHeight="1">
      <c r="A128" s="8">
        <v>109</v>
      </c>
      <c r="B128" s="44" t="s">
        <v>336</v>
      </c>
      <c r="C128" s="15">
        <v>3132</v>
      </c>
      <c r="D128" s="8" t="s">
        <v>6</v>
      </c>
      <c r="E128" s="18">
        <v>824906.4</v>
      </c>
      <c r="F128" s="8" t="s">
        <v>9</v>
      </c>
      <c r="G128" s="32" t="s">
        <v>102</v>
      </c>
    </row>
    <row r="129" spans="1:7" ht="27.75" customHeight="1">
      <c r="A129" s="81">
        <v>110</v>
      </c>
      <c r="B129" s="44" t="s">
        <v>167</v>
      </c>
      <c r="C129" s="15">
        <v>3132</v>
      </c>
      <c r="D129" s="8" t="s">
        <v>6</v>
      </c>
      <c r="E129" s="18">
        <v>242698.8</v>
      </c>
      <c r="F129" s="8" t="s">
        <v>153</v>
      </c>
      <c r="G129" s="32" t="s">
        <v>165</v>
      </c>
    </row>
    <row r="130" spans="1:7" ht="29.25" customHeight="1">
      <c r="A130" s="8">
        <v>111</v>
      </c>
      <c r="B130" s="44" t="s">
        <v>83</v>
      </c>
      <c r="C130" s="15">
        <v>3132</v>
      </c>
      <c r="D130" s="8" t="s">
        <v>6</v>
      </c>
      <c r="E130" s="18">
        <v>657601.2</v>
      </c>
      <c r="F130" s="8" t="s">
        <v>9</v>
      </c>
      <c r="G130" s="32" t="s">
        <v>102</v>
      </c>
    </row>
    <row r="131" spans="1:7" ht="25.5" customHeight="1">
      <c r="A131" s="81">
        <v>112</v>
      </c>
      <c r="B131" s="44" t="s">
        <v>337</v>
      </c>
      <c r="C131" s="15">
        <v>3132</v>
      </c>
      <c r="D131" s="8" t="s">
        <v>6</v>
      </c>
      <c r="E131" s="18">
        <v>1018574.4</v>
      </c>
      <c r="F131" s="8" t="s">
        <v>9</v>
      </c>
      <c r="G131" s="32" t="s">
        <v>102</v>
      </c>
    </row>
    <row r="132" spans="1:7" ht="29.25" customHeight="1">
      <c r="A132" s="8">
        <v>113</v>
      </c>
      <c r="B132" s="44" t="s">
        <v>268</v>
      </c>
      <c r="C132" s="15">
        <v>3132</v>
      </c>
      <c r="D132" s="8" t="s">
        <v>6</v>
      </c>
      <c r="E132" s="18">
        <v>630834</v>
      </c>
      <c r="F132" s="8" t="s">
        <v>9</v>
      </c>
      <c r="G132" s="32" t="s">
        <v>102</v>
      </c>
    </row>
    <row r="133" spans="1:7" ht="29.25" customHeight="1">
      <c r="A133" s="81">
        <v>114</v>
      </c>
      <c r="B133" s="44" t="s">
        <v>338</v>
      </c>
      <c r="C133" s="15">
        <v>3132</v>
      </c>
      <c r="D133" s="8" t="s">
        <v>6</v>
      </c>
      <c r="E133" s="18">
        <v>928981.2</v>
      </c>
      <c r="F133" s="8" t="s">
        <v>9</v>
      </c>
      <c r="G133" s="32" t="s">
        <v>102</v>
      </c>
    </row>
    <row r="134" spans="1:7" ht="29.25" customHeight="1">
      <c r="A134" s="8">
        <v>115</v>
      </c>
      <c r="B134" s="44" t="s">
        <v>269</v>
      </c>
      <c r="C134" s="15">
        <v>3132</v>
      </c>
      <c r="D134" s="8" t="s">
        <v>6</v>
      </c>
      <c r="E134" s="18">
        <v>255215.88</v>
      </c>
      <c r="F134" s="8" t="s">
        <v>153</v>
      </c>
      <c r="G134" s="32" t="s">
        <v>102</v>
      </c>
    </row>
    <row r="135" spans="1:7" ht="29.25" customHeight="1">
      <c r="A135" s="81">
        <v>116</v>
      </c>
      <c r="B135" s="44" t="s">
        <v>270</v>
      </c>
      <c r="C135" s="15">
        <v>3132</v>
      </c>
      <c r="D135" s="8" t="s">
        <v>6</v>
      </c>
      <c r="E135" s="18">
        <v>714201.6</v>
      </c>
      <c r="F135" s="8" t="s">
        <v>153</v>
      </c>
      <c r="G135" s="32" t="s">
        <v>102</v>
      </c>
    </row>
    <row r="136" spans="1:7" ht="29.25" customHeight="1">
      <c r="A136" s="8">
        <v>117</v>
      </c>
      <c r="B136" s="44" t="s">
        <v>271</v>
      </c>
      <c r="C136" s="15">
        <v>3132</v>
      </c>
      <c r="D136" s="8" t="s">
        <v>6</v>
      </c>
      <c r="E136" s="18">
        <v>560563.2</v>
      </c>
      <c r="F136" s="8" t="s">
        <v>153</v>
      </c>
      <c r="G136" s="32" t="s">
        <v>102</v>
      </c>
    </row>
    <row r="137" spans="1:7" ht="29.25" customHeight="1">
      <c r="A137" s="81">
        <v>118</v>
      </c>
      <c r="B137" s="44" t="s">
        <v>272</v>
      </c>
      <c r="C137" s="15">
        <v>3132</v>
      </c>
      <c r="D137" s="8" t="s">
        <v>6</v>
      </c>
      <c r="E137" s="18">
        <v>310504.8</v>
      </c>
      <c r="F137" s="8" t="s">
        <v>153</v>
      </c>
      <c r="G137" s="32" t="s">
        <v>102</v>
      </c>
    </row>
    <row r="138" spans="1:7" ht="29.25" customHeight="1">
      <c r="A138" s="8">
        <v>119</v>
      </c>
      <c r="B138" s="44" t="s">
        <v>273</v>
      </c>
      <c r="C138" s="15">
        <v>3132</v>
      </c>
      <c r="D138" s="8" t="s">
        <v>6</v>
      </c>
      <c r="E138" s="18">
        <v>372553.56</v>
      </c>
      <c r="F138" s="8" t="s">
        <v>153</v>
      </c>
      <c r="G138" s="32" t="s">
        <v>102</v>
      </c>
    </row>
    <row r="139" spans="1:7" ht="29.25" customHeight="1">
      <c r="A139" s="81">
        <v>120</v>
      </c>
      <c r="B139" s="44" t="s">
        <v>274</v>
      </c>
      <c r="C139" s="15">
        <v>3132</v>
      </c>
      <c r="D139" s="8" t="s">
        <v>6</v>
      </c>
      <c r="E139" s="18">
        <v>1090166.4</v>
      </c>
      <c r="F139" s="8" t="s">
        <v>153</v>
      </c>
      <c r="G139" s="32" t="s">
        <v>102</v>
      </c>
    </row>
    <row r="140" spans="1:7" ht="26.25" customHeight="1">
      <c r="A140" s="8">
        <v>121</v>
      </c>
      <c r="B140" s="44" t="s">
        <v>86</v>
      </c>
      <c r="C140" s="15">
        <v>3132</v>
      </c>
      <c r="D140" s="8" t="s">
        <v>6</v>
      </c>
      <c r="E140" s="18">
        <v>632650.8</v>
      </c>
      <c r="F140" s="8" t="s">
        <v>9</v>
      </c>
      <c r="G140" s="32" t="s">
        <v>102</v>
      </c>
    </row>
    <row r="141" spans="1:7" ht="26.25" customHeight="1">
      <c r="A141" s="81">
        <v>122</v>
      </c>
      <c r="B141" s="44" t="s">
        <v>339</v>
      </c>
      <c r="C141" s="15">
        <v>3132</v>
      </c>
      <c r="D141" s="8" t="s">
        <v>6</v>
      </c>
      <c r="E141" s="18">
        <v>892610.4</v>
      </c>
      <c r="F141" s="8" t="s">
        <v>9</v>
      </c>
      <c r="G141" s="32" t="s">
        <v>102</v>
      </c>
    </row>
    <row r="142" spans="1:7" ht="38.25" customHeight="1">
      <c r="A142" s="8">
        <v>123</v>
      </c>
      <c r="B142" s="44" t="s">
        <v>192</v>
      </c>
      <c r="C142" s="15">
        <v>3132</v>
      </c>
      <c r="D142" s="8" t="s">
        <v>6</v>
      </c>
      <c r="E142" s="18">
        <v>1070962.8</v>
      </c>
      <c r="F142" s="8" t="s">
        <v>206</v>
      </c>
      <c r="G142" s="127" t="s">
        <v>205</v>
      </c>
    </row>
    <row r="143" spans="1:7" ht="24.75" customHeight="1">
      <c r="A143" s="81">
        <v>124</v>
      </c>
      <c r="B143" s="44" t="s">
        <v>340</v>
      </c>
      <c r="C143" s="15">
        <v>3132</v>
      </c>
      <c r="D143" s="8" t="s">
        <v>114</v>
      </c>
      <c r="E143" s="18">
        <v>468000</v>
      </c>
      <c r="F143" s="8" t="s">
        <v>9</v>
      </c>
      <c r="G143" s="32" t="s">
        <v>102</v>
      </c>
    </row>
    <row r="144" spans="1:7" ht="36" customHeight="1">
      <c r="A144" s="8">
        <v>125</v>
      </c>
      <c r="B144" s="44" t="s">
        <v>193</v>
      </c>
      <c r="C144" s="15">
        <v>3132</v>
      </c>
      <c r="D144" s="8" t="s">
        <v>6</v>
      </c>
      <c r="E144" s="18">
        <v>1044360</v>
      </c>
      <c r="F144" s="8" t="s">
        <v>206</v>
      </c>
      <c r="G144" s="127" t="s">
        <v>207</v>
      </c>
    </row>
    <row r="145" spans="1:7" ht="37.5" customHeight="1">
      <c r="A145" s="81">
        <v>126</v>
      </c>
      <c r="B145" s="44" t="s">
        <v>208</v>
      </c>
      <c r="C145" s="15">
        <v>3132</v>
      </c>
      <c r="D145" s="8" t="s">
        <v>6</v>
      </c>
      <c r="E145" s="18">
        <v>1342780.8</v>
      </c>
      <c r="F145" s="8" t="s">
        <v>206</v>
      </c>
      <c r="G145" s="127" t="s">
        <v>212</v>
      </c>
    </row>
    <row r="146" spans="1:7" ht="37.5" customHeight="1">
      <c r="A146" s="8">
        <v>127</v>
      </c>
      <c r="B146" s="44" t="s">
        <v>209</v>
      </c>
      <c r="C146" s="15">
        <v>3132</v>
      </c>
      <c r="D146" s="8" t="s">
        <v>6</v>
      </c>
      <c r="E146" s="18">
        <v>725325.6</v>
      </c>
      <c r="F146" s="8" t="s">
        <v>206</v>
      </c>
      <c r="G146" s="127" t="s">
        <v>213</v>
      </c>
    </row>
    <row r="147" spans="1:7" ht="38.25" customHeight="1">
      <c r="A147" s="81">
        <v>128</v>
      </c>
      <c r="B147" s="44" t="s">
        <v>210</v>
      </c>
      <c r="C147" s="15">
        <v>3132</v>
      </c>
      <c r="D147" s="8" t="s">
        <v>6</v>
      </c>
      <c r="E147" s="18">
        <v>869900.4</v>
      </c>
      <c r="F147" s="8" t="s">
        <v>206</v>
      </c>
      <c r="G147" s="127" t="s">
        <v>214</v>
      </c>
    </row>
    <row r="148" spans="1:7" ht="40.5" customHeight="1">
      <c r="A148" s="8">
        <v>129</v>
      </c>
      <c r="B148" s="44" t="s">
        <v>211</v>
      </c>
      <c r="C148" s="15">
        <v>3132</v>
      </c>
      <c r="D148" s="8" t="s">
        <v>6</v>
      </c>
      <c r="E148" s="18">
        <v>1056003.6</v>
      </c>
      <c r="F148" s="8" t="s">
        <v>206</v>
      </c>
      <c r="G148" s="127" t="s">
        <v>215</v>
      </c>
    </row>
    <row r="149" spans="1:7" ht="40.5" customHeight="1">
      <c r="A149" s="81">
        <v>130</v>
      </c>
      <c r="B149" s="44" t="s">
        <v>251</v>
      </c>
      <c r="C149" s="15">
        <v>3132</v>
      </c>
      <c r="D149" s="8" t="s">
        <v>6</v>
      </c>
      <c r="E149" s="18">
        <v>521034</v>
      </c>
      <c r="F149" s="8" t="s">
        <v>206</v>
      </c>
      <c r="G149" s="127" t="s">
        <v>252</v>
      </c>
    </row>
    <row r="150" spans="1:7" ht="26.25" customHeight="1">
      <c r="A150" s="8">
        <v>131</v>
      </c>
      <c r="B150" s="44" t="s">
        <v>88</v>
      </c>
      <c r="C150" s="15">
        <v>3132</v>
      </c>
      <c r="D150" s="8" t="s">
        <v>6</v>
      </c>
      <c r="E150" s="18">
        <v>290044.23</v>
      </c>
      <c r="F150" s="8" t="s">
        <v>9</v>
      </c>
      <c r="G150" s="32" t="s">
        <v>102</v>
      </c>
    </row>
    <row r="151" spans="1:7" ht="25.5">
      <c r="A151" s="81">
        <v>132</v>
      </c>
      <c r="B151" s="44" t="s">
        <v>89</v>
      </c>
      <c r="C151" s="15">
        <v>3132</v>
      </c>
      <c r="D151" s="8" t="s">
        <v>6</v>
      </c>
      <c r="E151" s="18">
        <f>819503.71+69.5</f>
        <v>819573.21</v>
      </c>
      <c r="F151" s="8" t="s">
        <v>9</v>
      </c>
      <c r="G151" s="32" t="s">
        <v>102</v>
      </c>
    </row>
    <row r="152" spans="1:7" ht="26.25" thickBot="1">
      <c r="A152" s="8">
        <v>133</v>
      </c>
      <c r="B152" s="88" t="s">
        <v>100</v>
      </c>
      <c r="C152" s="77">
        <v>3132</v>
      </c>
      <c r="D152" s="8" t="s">
        <v>6</v>
      </c>
      <c r="E152" s="78">
        <v>359333.73</v>
      </c>
      <c r="F152" s="62" t="s">
        <v>101</v>
      </c>
      <c r="G152" s="79"/>
    </row>
    <row r="153" spans="1:7" ht="21.75" customHeight="1" thickBot="1">
      <c r="A153" s="107"/>
      <c r="B153" s="89" t="s">
        <v>8</v>
      </c>
      <c r="C153" s="11">
        <v>3132</v>
      </c>
      <c r="D153" s="11"/>
      <c r="E153" s="13">
        <f>SUM(E123:E152)</f>
        <v>20664903.730000004</v>
      </c>
      <c r="F153" s="12"/>
      <c r="G153" s="30"/>
    </row>
    <row r="154" spans="1:7" ht="20.25" customHeight="1" thickBot="1">
      <c r="A154" s="66"/>
      <c r="B154" s="67" t="s">
        <v>11</v>
      </c>
      <c r="C154" s="123"/>
      <c r="D154" s="123"/>
      <c r="E154" s="69">
        <f>E52+E113+E115+E122+E153</f>
        <v>27493215.726000004</v>
      </c>
      <c r="F154" s="123"/>
      <c r="G154" s="70"/>
    </row>
    <row r="155" spans="1:7" ht="15.75" customHeight="1">
      <c r="A155" s="45"/>
      <c r="B155" s="20"/>
      <c r="C155" s="111"/>
      <c r="D155" s="111"/>
      <c r="E155" s="22"/>
      <c r="F155" s="111"/>
      <c r="G155" s="33"/>
    </row>
    <row r="156" spans="1:7" ht="15.75" customHeight="1">
      <c r="A156" s="45"/>
      <c r="B156" s="20"/>
      <c r="C156" s="111"/>
      <c r="D156" s="111"/>
      <c r="E156" s="22"/>
      <c r="F156" s="111"/>
      <c r="G156" s="33"/>
    </row>
    <row r="157" spans="1:7" ht="15.75" customHeight="1">
      <c r="A157" s="45"/>
      <c r="B157" s="20"/>
      <c r="C157" s="111"/>
      <c r="D157" s="111"/>
      <c r="E157" s="22"/>
      <c r="F157" s="111"/>
      <c r="G157" s="33"/>
    </row>
    <row r="158" spans="1:7" ht="12.75" customHeight="1">
      <c r="A158" s="45"/>
      <c r="B158" s="20"/>
      <c r="C158" s="111"/>
      <c r="D158" s="111"/>
      <c r="E158" s="22"/>
      <c r="F158" s="124"/>
      <c r="G158" s="33"/>
    </row>
    <row r="159" spans="1:7" ht="13.5">
      <c r="A159" s="46" t="s">
        <v>244</v>
      </c>
      <c r="B159" s="95"/>
      <c r="E159" s="137"/>
      <c r="G159" s="34" t="s">
        <v>245</v>
      </c>
    </row>
    <row r="160" ht="12.75">
      <c r="A160" s="47"/>
    </row>
    <row r="161" spans="5:7" ht="15.75">
      <c r="E161" s="137"/>
      <c r="G161" s="139"/>
    </row>
    <row r="162" ht="12.75">
      <c r="E162" s="137"/>
    </row>
    <row r="163" ht="12.75">
      <c r="E163" s="137"/>
    </row>
    <row r="164" ht="12.75">
      <c r="E164" s="137"/>
    </row>
    <row r="165" ht="12.75">
      <c r="E165" s="137"/>
    </row>
    <row r="166" ht="12.75">
      <c r="E166" s="137"/>
    </row>
    <row r="167" ht="12.75">
      <c r="E167" s="137"/>
    </row>
    <row r="184" ht="12.75">
      <c r="G184" s="36"/>
    </row>
    <row r="186" ht="12.75">
      <c r="G186" s="37"/>
    </row>
  </sheetData>
  <sheetProtection/>
  <mergeCells count="5">
    <mergeCell ref="A7:G7"/>
    <mergeCell ref="F1:G1"/>
    <mergeCell ref="A3:G3"/>
    <mergeCell ref="A5:G5"/>
    <mergeCell ref="A6:G6"/>
  </mergeCells>
  <hyperlinks>
    <hyperlink ref="B48" r:id="rId1" display="http://dkpp.rv.ua/index.php?level=13.20.1"/>
    <hyperlink ref="B46" r:id="rId2" display="http://dkpp.rv.ua/index.php?level=16.21.1"/>
  </hyperlinks>
  <printOptions/>
  <pageMargins left="0.2" right="0.16" top="0.16" bottom="0.25" header="0.18" footer="0.25"/>
  <pageSetup horizontalDpi="600" verticalDpi="600" orientation="portrait" paperSize="9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Malek</cp:lastModifiedBy>
  <cp:lastPrinted>2016-03-16T19:30:27Z</cp:lastPrinted>
  <dcterms:created xsi:type="dcterms:W3CDTF">1996-10-08T23:32:33Z</dcterms:created>
  <dcterms:modified xsi:type="dcterms:W3CDTF">2016-03-16T19:31:25Z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